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isplay" sheetId="1" r:id="rId4"/>
    <sheet state="visible" name="Data" sheetId="2" r:id="rId5"/>
  </sheets>
  <definedNames/>
  <calcPr/>
</workbook>
</file>

<file path=xl/sharedStrings.xml><?xml version="1.0" encoding="utf-8"?>
<sst xmlns="http://schemas.openxmlformats.org/spreadsheetml/2006/main" count="167" uniqueCount="58">
  <si>
    <t>Mauxmarquis</t>
  </si>
  <si>
    <r>
      <rPr>
        <rFont val="Roboto"/>
        <b/>
        <color theme="1"/>
        <sz val="10.0"/>
      </rPr>
      <t xml:space="preserve">Range: </t>
    </r>
    <r>
      <rPr>
        <rFont val="Roboto"/>
        <b val="0"/>
        <color theme="1"/>
        <sz val="10.0"/>
      </rPr>
      <t>500x</t>
    </r>
  </si>
  <si>
    <t>Pos.</t>
  </si>
  <si>
    <t>Firer</t>
  </si>
  <si>
    <t>Class</t>
  </si>
  <si>
    <t>Detail</t>
  </si>
  <si>
    <t>B/f points</t>
  </si>
  <si>
    <t>B/f Vs</t>
  </si>
  <si>
    <t>B/f score</t>
  </si>
  <si>
    <t>S1</t>
  </si>
  <si>
    <t>S2</t>
  </si>
  <si>
    <t>Final points</t>
  </si>
  <si>
    <t>Final Vs</t>
  </si>
  <si>
    <t>Final score</t>
  </si>
  <si>
    <t>Points dropped</t>
  </si>
  <si>
    <t>Total points</t>
  </si>
  <si>
    <t>Total Vs</t>
  </si>
  <si>
    <t>Total score</t>
  </si>
  <si>
    <t>Docked 1 point for firing out of turn (applied against shot 5)</t>
  </si>
  <si>
    <t>Original placing</t>
  </si>
  <si>
    <t>Current rank</t>
  </si>
  <si>
    <t>Change</t>
  </si>
  <si>
    <t>Name</t>
  </si>
  <si>
    <t xml:space="preserve">Points dropped </t>
  </si>
  <si>
    <t>Shot</t>
  </si>
  <si>
    <t>Total</t>
  </si>
  <si>
    <t>Shots fired</t>
  </si>
  <si>
    <t>Score for ranking ONLY</t>
  </si>
  <si>
    <t>Vs</t>
  </si>
  <si>
    <t>5s</t>
  </si>
  <si>
    <t>4s</t>
  </si>
  <si>
    <t>3s</t>
  </si>
  <si>
    <t>2s</t>
  </si>
  <si>
    <t>1s</t>
  </si>
  <si>
    <t>0s</t>
  </si>
  <si>
    <t>Not shot</t>
  </si>
  <si>
    <t xml:space="preserve">Score </t>
  </si>
  <si>
    <t>Osman Polat</t>
  </si>
  <si>
    <t>B</t>
  </si>
  <si>
    <t>V</t>
  </si>
  <si>
    <t>Mike Creber</t>
  </si>
  <si>
    <t>Charlie Brewin</t>
  </si>
  <si>
    <t>Adam Norman</t>
  </si>
  <si>
    <t>A</t>
  </si>
  <si>
    <t>Nick Branch</t>
  </si>
  <si>
    <t>Mikey Chammings</t>
  </si>
  <si>
    <t>Alexandra Dorey</t>
  </si>
  <si>
    <t>Jacques Bideau</t>
  </si>
  <si>
    <t>James Nippers</t>
  </si>
  <si>
    <t>Jason Richards</t>
  </si>
  <si>
    <t>Mike Marquand</t>
  </si>
  <si>
    <t>Alexander Stewart</t>
  </si>
  <si>
    <t>Rory McKenna</t>
  </si>
  <si>
    <t>Jeremy Witham</t>
  </si>
  <si>
    <t>Alistair Stewart</t>
  </si>
  <si>
    <t>Freddie Stewart</t>
  </si>
  <si>
    <t>Luke Malčić</t>
  </si>
  <si>
    <t>Kieran Kelly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</si>
</sst>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0"/>
  </numFmts>
  <fonts count="13">
    <font>
      <sz val="10.0"/>
      <color rgb="FF000000"/>
      <name val="Arial"/>
      <scheme val="minor"/>
    </font>
    <font>
      <b/>
      <sz val="7.0"/>
      <color rgb="FF666666"/>
      <name val="Roboto"/>
    </font>
    <font>
      <sz val="7.0"/>
      <color rgb="FF666666"/>
      <name val="Roboto"/>
    </font>
    <font>
      <color theme="1"/>
      <name val="Arial"/>
      <scheme val="minor"/>
    </font>
    <font>
      <b/>
      <sz val="17.0"/>
      <color theme="1"/>
      <name val="Roboto"/>
    </font>
    <font>
      <sz val="10.0"/>
      <color theme="1"/>
      <name val="Roboto"/>
    </font>
    <font>
      <b/>
      <sz val="10.0"/>
      <color rgb="FF0000FF"/>
      <name val="Roboto"/>
    </font>
    <font>
      <b/>
      <sz val="10.0"/>
      <color theme="1"/>
      <name val="Roboto"/>
    </font>
    <font>
      <b/>
      <sz val="10.0"/>
      <color rgb="FFFF0000"/>
      <name val="Roboto"/>
    </font>
    <font>
      <sz val="6.0"/>
      <color theme="1"/>
      <name val="Roboto"/>
    </font>
    <font/>
    <font>
      <b/>
      <color theme="1"/>
      <name val="Roboto"/>
    </font>
    <font>
      <color theme="1"/>
      <name val="Roboto"/>
    </font>
  </fonts>
  <fills count="4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EFEFEF"/>
        <bgColor rgb="FFEFEFEF"/>
      </patternFill>
    </fill>
  </fills>
  <borders count="29">
    <border/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10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center" readingOrder="0" vertical="center"/>
    </xf>
    <xf borderId="0" fillId="0" fontId="2" numFmtId="0" xfId="0" applyAlignment="1" applyFont="1">
      <alignment horizontal="center" readingOrder="0"/>
    </xf>
    <xf borderId="0" fillId="0" fontId="3" numFmtId="0" xfId="0" applyAlignment="1" applyFont="1">
      <alignment vertical="bottom"/>
    </xf>
    <xf borderId="0" fillId="0" fontId="4" numFmtId="0" xfId="0" applyAlignment="1" applyFont="1">
      <alignment horizontal="left" readingOrder="0" shrinkToFit="0" vertical="bottom" wrapText="0"/>
    </xf>
    <xf borderId="0" fillId="0" fontId="4" numFmtId="0" xfId="0" applyAlignment="1" applyFont="1">
      <alignment readingOrder="0" vertical="bottom"/>
    </xf>
    <xf borderId="0" fillId="0" fontId="4" numFmtId="0" xfId="0" applyAlignment="1" applyFont="1">
      <alignment horizontal="center" readingOrder="0" vertical="bottom"/>
    </xf>
    <xf borderId="0" fillId="0" fontId="5" numFmtId="0" xfId="0" applyAlignment="1" applyFont="1">
      <alignment horizontal="center" vertical="bottom"/>
    </xf>
    <xf borderId="0" fillId="0" fontId="6" numFmtId="0" xfId="0" applyAlignment="1" applyFont="1">
      <alignment readingOrder="0"/>
    </xf>
    <xf borderId="0" fillId="0" fontId="7" numFmtId="0" xfId="0" applyAlignment="1" applyFont="1">
      <alignment readingOrder="0"/>
    </xf>
    <xf borderId="0" fillId="0" fontId="5" numFmtId="0" xfId="0" applyAlignment="1" applyFont="1">
      <alignment horizontal="center"/>
    </xf>
    <xf borderId="0" fillId="0" fontId="8" numFmtId="0" xfId="0" applyAlignment="1" applyFont="1">
      <alignment readingOrder="0"/>
    </xf>
    <xf borderId="0" fillId="0" fontId="8" numFmtId="0" xfId="0" applyAlignment="1" applyFont="1">
      <alignment horizontal="center" readingOrder="0"/>
    </xf>
    <xf borderId="0" fillId="0" fontId="9" numFmtId="0" xfId="0" applyAlignment="1" applyFont="1">
      <alignment horizontal="left"/>
    </xf>
    <xf borderId="0" fillId="0" fontId="5" numFmtId="0" xfId="0" applyFont="1"/>
    <xf borderId="0" fillId="0" fontId="7" numFmtId="0" xfId="0" applyAlignment="1" applyFont="1">
      <alignment readingOrder="0" shrinkToFit="0" vertical="center" wrapText="1"/>
    </xf>
    <xf borderId="1" fillId="0" fontId="7" numFmtId="0" xfId="0" applyAlignment="1" applyBorder="1" applyFont="1">
      <alignment horizontal="center" readingOrder="0" shrinkToFit="0" vertical="center" wrapText="1"/>
    </xf>
    <xf borderId="2" fillId="0" fontId="10" numFmtId="0" xfId="0" applyBorder="1" applyFont="1"/>
    <xf borderId="3" fillId="0" fontId="10" numFmtId="0" xfId="0" applyBorder="1" applyFont="1"/>
    <xf borderId="4" fillId="0" fontId="7" numFmtId="0" xfId="0" applyAlignment="1" applyBorder="1" applyFont="1">
      <alignment readingOrder="0" shrinkToFit="0" vertical="center" wrapText="1"/>
    </xf>
    <xf borderId="4" fillId="0" fontId="7" numFmtId="0" xfId="0" applyAlignment="1" applyBorder="1" applyFont="1">
      <alignment horizontal="center" readingOrder="0" shrinkToFit="0" vertical="center" wrapText="1"/>
    </xf>
    <xf borderId="5" fillId="0" fontId="7" numFmtId="0" xfId="0" applyAlignment="1" applyBorder="1" applyFont="1">
      <alignment horizontal="center" readingOrder="0" shrinkToFit="0" vertical="center" wrapText="1"/>
    </xf>
    <xf borderId="4" fillId="2" fontId="7" numFmtId="0" xfId="0" applyAlignment="1" applyBorder="1" applyFill="1" applyFont="1">
      <alignment horizontal="center" readingOrder="0" shrinkToFit="0" vertical="center" wrapText="1"/>
    </xf>
    <xf borderId="6" fillId="0" fontId="7" numFmtId="0" xfId="0" applyAlignment="1" applyBorder="1" applyFont="1">
      <alignment horizontal="center" readingOrder="0" shrinkToFit="0" vertical="center" wrapText="1"/>
    </xf>
    <xf borderId="7" fillId="3" fontId="7" numFmtId="0" xfId="0" applyAlignment="1" applyBorder="1" applyFill="1" applyFont="1">
      <alignment horizontal="center" readingOrder="0" shrinkToFit="0" vertical="center" wrapText="1"/>
    </xf>
    <xf borderId="6" fillId="3" fontId="7" numFmtId="0" xfId="0" applyAlignment="1" applyBorder="1" applyFont="1">
      <alignment horizontal="center" readingOrder="0" shrinkToFit="0" vertical="center" wrapText="1"/>
    </xf>
    <xf borderId="7" fillId="0" fontId="7" numFmtId="0" xfId="0" applyAlignment="1" applyBorder="1" applyFont="1">
      <alignment horizontal="center" readingOrder="0" shrinkToFit="0" vertical="center" wrapText="1"/>
    </xf>
    <xf borderId="7" fillId="2" fontId="7" numFmtId="0" xfId="0" applyAlignment="1" applyBorder="1" applyFont="1">
      <alignment horizontal="center" readingOrder="0" shrinkToFit="0" vertical="center" wrapText="1"/>
    </xf>
    <xf borderId="6" fillId="2" fontId="7" numFmtId="0" xfId="0" applyAlignment="1" applyBorder="1" applyFont="1">
      <alignment horizontal="center" readingOrder="0" shrinkToFit="0" vertical="center" wrapText="1"/>
    </xf>
    <xf borderId="0" fillId="0" fontId="7" numFmtId="0" xfId="0" applyAlignment="1" applyFont="1">
      <alignment horizontal="center" readingOrder="0" shrinkToFit="0" vertical="center" wrapText="1"/>
    </xf>
    <xf borderId="0" fillId="0" fontId="5" numFmtId="0" xfId="0" applyAlignment="1" applyFont="1">
      <alignment readingOrder="0" vertical="center"/>
    </xf>
    <xf borderId="8" fillId="0" fontId="5" numFmtId="0" xfId="0" applyAlignment="1" applyBorder="1" applyFont="1">
      <alignment readingOrder="0" vertical="center"/>
    </xf>
    <xf borderId="9" fillId="0" fontId="5" numFmtId="0" xfId="0" applyAlignment="1" applyBorder="1" applyFont="1">
      <alignment horizontal="center" readingOrder="0" vertical="center"/>
    </xf>
    <xf borderId="9" fillId="0" fontId="9" numFmtId="0" xfId="0" applyAlignment="1" applyBorder="1" applyFont="1">
      <alignment horizontal="left" vertical="center"/>
    </xf>
    <xf borderId="10" fillId="0" fontId="5" numFmtId="0" xfId="0" applyAlignment="1" applyBorder="1" applyFont="1">
      <alignment vertical="center"/>
    </xf>
    <xf borderId="10" fillId="0" fontId="5" numFmtId="0" xfId="0" applyAlignment="1" applyBorder="1" applyFont="1">
      <alignment horizontal="center" vertical="center"/>
    </xf>
    <xf borderId="10" fillId="2" fontId="5" numFmtId="0" xfId="0" applyAlignment="1" applyBorder="1" applyFont="1">
      <alignment horizontal="center" vertical="center"/>
    </xf>
    <xf borderId="11" fillId="0" fontId="5" numFmtId="0" xfId="0" applyAlignment="1" applyBorder="1" applyFont="1">
      <alignment horizontal="center" vertical="center"/>
    </xf>
    <xf borderId="12" fillId="3" fontId="5" numFmtId="0" xfId="0" applyAlignment="1" applyBorder="1" applyFont="1">
      <alignment horizontal="center" vertical="center"/>
    </xf>
    <xf borderId="13" fillId="3" fontId="5" numFmtId="0" xfId="0" applyAlignment="1" applyBorder="1" applyFont="1">
      <alignment horizontal="center" vertical="center"/>
    </xf>
    <xf borderId="14" fillId="0" fontId="5" numFmtId="0" xfId="0" applyAlignment="1" applyBorder="1" applyFont="1">
      <alignment horizontal="center" vertical="center"/>
    </xf>
    <xf borderId="10" fillId="2" fontId="5" numFmtId="1" xfId="0" applyAlignment="1" applyBorder="1" applyFont="1" applyNumberFormat="1">
      <alignment horizontal="center" vertical="center"/>
    </xf>
    <xf borderId="11" fillId="2" fontId="5" numFmtId="1" xfId="0" applyAlignment="1" applyBorder="1" applyFont="1" applyNumberFormat="1">
      <alignment horizontal="center" vertical="center"/>
    </xf>
    <xf borderId="15" fillId="0" fontId="5" numFmtId="164" xfId="0" applyAlignment="1" applyBorder="1" applyFont="1" applyNumberFormat="1">
      <alignment horizontal="center" vertical="center"/>
    </xf>
    <xf borderId="16" fillId="0" fontId="5" numFmtId="1" xfId="0" applyAlignment="1" applyBorder="1" applyFont="1" applyNumberFormat="1">
      <alignment horizontal="center" vertical="center"/>
    </xf>
    <xf borderId="10" fillId="2" fontId="5" numFmtId="1" xfId="0" applyAlignment="1" applyBorder="1" applyFont="1" applyNumberFormat="1">
      <alignment horizontal="center" vertical="center"/>
    </xf>
    <xf borderId="17" fillId="0" fontId="5" numFmtId="0" xfId="0" applyAlignment="1" applyBorder="1" applyFont="1">
      <alignment horizontal="center" vertical="center"/>
    </xf>
    <xf borderId="0" fillId="0" fontId="5" numFmtId="0" xfId="0" applyAlignment="1" applyFont="1">
      <alignment horizontal="center" vertical="center"/>
    </xf>
    <xf borderId="15" fillId="0" fontId="5" numFmtId="0" xfId="0" applyAlignment="1" applyBorder="1" applyFont="1">
      <alignment readingOrder="0" vertical="center"/>
    </xf>
    <xf borderId="18" fillId="0" fontId="5" numFmtId="0" xfId="0" applyAlignment="1" applyBorder="1" applyFont="1">
      <alignment horizontal="center" readingOrder="0" vertical="center"/>
    </xf>
    <xf borderId="18" fillId="0" fontId="9" numFmtId="0" xfId="0" applyAlignment="1" applyBorder="1" applyFont="1">
      <alignment horizontal="left" vertical="center"/>
    </xf>
    <xf borderId="19" fillId="0" fontId="5" numFmtId="0" xfId="0" applyAlignment="1" applyBorder="1" applyFont="1">
      <alignment vertical="center"/>
    </xf>
    <xf borderId="19" fillId="0" fontId="5" numFmtId="0" xfId="0" applyAlignment="1" applyBorder="1" applyFont="1">
      <alignment horizontal="center" vertical="center"/>
    </xf>
    <xf borderId="19" fillId="2" fontId="5" numFmtId="0" xfId="0" applyAlignment="1" applyBorder="1" applyFont="1">
      <alignment horizontal="center" vertical="center"/>
    </xf>
    <xf borderId="20" fillId="0" fontId="5" numFmtId="0" xfId="0" applyAlignment="1" applyBorder="1" applyFont="1">
      <alignment horizontal="center" vertical="center"/>
    </xf>
    <xf borderId="16" fillId="3" fontId="5" numFmtId="0" xfId="0" applyAlignment="1" applyBorder="1" applyFont="1">
      <alignment horizontal="center" vertical="center"/>
    </xf>
    <xf borderId="17" fillId="3" fontId="5" numFmtId="0" xfId="0" applyAlignment="1" applyBorder="1" applyFont="1">
      <alignment horizontal="center" vertical="center"/>
    </xf>
    <xf borderId="21" fillId="0" fontId="5" numFmtId="0" xfId="0" applyAlignment="1" applyBorder="1" applyFont="1">
      <alignment horizontal="center" vertical="center"/>
    </xf>
    <xf borderId="19" fillId="2" fontId="5" numFmtId="1" xfId="0" applyAlignment="1" applyBorder="1" applyFont="1" applyNumberFormat="1">
      <alignment horizontal="center" vertical="center"/>
    </xf>
    <xf borderId="20" fillId="2" fontId="5" numFmtId="1" xfId="0" applyAlignment="1" applyBorder="1" applyFont="1" applyNumberFormat="1">
      <alignment horizontal="center" vertical="center"/>
    </xf>
    <xf borderId="19" fillId="2" fontId="5" numFmtId="1" xfId="0" applyAlignment="1" applyBorder="1" applyFont="1" applyNumberFormat="1">
      <alignment horizontal="center" vertical="center"/>
    </xf>
    <xf borderId="0" fillId="0" fontId="5" numFmtId="0" xfId="0" applyAlignment="1" applyFont="1">
      <alignment horizontal="left" readingOrder="0" vertical="center"/>
    </xf>
    <xf borderId="22" fillId="0" fontId="5" numFmtId="0" xfId="0" applyAlignment="1" applyBorder="1" applyFont="1">
      <alignment readingOrder="0" vertical="center"/>
    </xf>
    <xf borderId="23" fillId="0" fontId="5" numFmtId="0" xfId="0" applyAlignment="1" applyBorder="1" applyFont="1">
      <alignment horizontal="center" readingOrder="0" vertical="center"/>
    </xf>
    <xf borderId="23" fillId="0" fontId="9" numFmtId="0" xfId="0" applyAlignment="1" applyBorder="1" applyFont="1">
      <alignment horizontal="left" vertical="center"/>
    </xf>
    <xf borderId="24" fillId="0" fontId="5" numFmtId="0" xfId="0" applyAlignment="1" applyBorder="1" applyFont="1">
      <alignment vertical="center"/>
    </xf>
    <xf borderId="24" fillId="0" fontId="5" numFmtId="0" xfId="0" applyAlignment="1" applyBorder="1" applyFont="1">
      <alignment horizontal="center" vertical="center"/>
    </xf>
    <xf borderId="24" fillId="2" fontId="5" numFmtId="0" xfId="0" applyAlignment="1" applyBorder="1" applyFont="1">
      <alignment horizontal="center" vertical="center"/>
    </xf>
    <xf borderId="25" fillId="0" fontId="5" numFmtId="0" xfId="0" applyAlignment="1" applyBorder="1" applyFont="1">
      <alignment horizontal="center" vertical="center"/>
    </xf>
    <xf borderId="26" fillId="3" fontId="5" numFmtId="0" xfId="0" applyAlignment="1" applyBorder="1" applyFont="1">
      <alignment horizontal="center" vertical="center"/>
    </xf>
    <xf borderId="27" fillId="3" fontId="5" numFmtId="0" xfId="0" applyAlignment="1" applyBorder="1" applyFont="1">
      <alignment horizontal="center" vertical="center"/>
    </xf>
    <xf borderId="28" fillId="0" fontId="5" numFmtId="0" xfId="0" applyAlignment="1" applyBorder="1" applyFont="1">
      <alignment horizontal="center" vertical="center"/>
    </xf>
    <xf borderId="24" fillId="2" fontId="5" numFmtId="1" xfId="0" applyAlignment="1" applyBorder="1" applyFont="1" applyNumberFormat="1">
      <alignment horizontal="center" vertical="center"/>
    </xf>
    <xf borderId="25" fillId="2" fontId="5" numFmtId="1" xfId="0" applyAlignment="1" applyBorder="1" applyFont="1" applyNumberFormat="1">
      <alignment horizontal="center" vertical="center"/>
    </xf>
    <xf borderId="22" fillId="0" fontId="5" numFmtId="164" xfId="0" applyAlignment="1" applyBorder="1" applyFont="1" applyNumberFormat="1">
      <alignment horizontal="center" vertical="center"/>
    </xf>
    <xf borderId="26" fillId="0" fontId="5" numFmtId="1" xfId="0" applyAlignment="1" applyBorder="1" applyFont="1" applyNumberFormat="1">
      <alignment horizontal="center" vertical="center"/>
    </xf>
    <xf borderId="24" fillId="2" fontId="5" numFmtId="1" xfId="0" applyAlignment="1" applyBorder="1" applyFont="1" applyNumberFormat="1">
      <alignment horizontal="center" vertical="center"/>
    </xf>
    <xf borderId="27" fillId="0" fontId="5" numFmtId="0" xfId="0" applyAlignment="1" applyBorder="1" applyFont="1">
      <alignment horizontal="center" vertical="center"/>
    </xf>
    <xf borderId="0" fillId="0" fontId="5" numFmtId="0" xfId="0" applyAlignment="1" applyFont="1">
      <alignment horizontal="center" readingOrder="0" vertical="center"/>
    </xf>
    <xf borderId="0" fillId="0" fontId="9" numFmtId="0" xfId="0" applyAlignment="1" applyFont="1">
      <alignment horizontal="left" vertical="center"/>
    </xf>
    <xf borderId="0" fillId="0" fontId="5" numFmtId="0" xfId="0" applyAlignment="1" applyFont="1">
      <alignment vertical="center"/>
    </xf>
    <xf borderId="0" fillId="0" fontId="5" numFmtId="164" xfId="0" applyAlignment="1" applyFont="1" applyNumberFormat="1">
      <alignment horizontal="center" vertical="center"/>
    </xf>
    <xf borderId="0" fillId="0" fontId="11" numFmtId="0" xfId="0" applyAlignment="1" applyFont="1">
      <alignment horizontal="center" readingOrder="0" shrinkToFit="0" vertical="center" wrapText="1"/>
    </xf>
    <xf borderId="0" fillId="0" fontId="11" numFmtId="0" xfId="0" applyAlignment="1" applyFont="1">
      <alignment horizontal="left" readingOrder="0" shrinkToFit="0" vertical="center" wrapText="1"/>
    </xf>
    <xf borderId="0" fillId="0" fontId="11" numFmtId="1" xfId="0" applyAlignment="1" applyFont="1" applyNumberFormat="1">
      <alignment horizontal="center" readingOrder="0" shrinkToFit="0" vertical="center" wrapText="1"/>
    </xf>
    <xf borderId="0" fillId="0" fontId="11" numFmtId="0" xfId="0" applyAlignment="1" applyFont="1">
      <alignment horizontal="center" readingOrder="0" vertical="center"/>
    </xf>
    <xf borderId="0" fillId="3" fontId="11" numFmtId="0" xfId="0" applyAlignment="1" applyFont="1">
      <alignment horizontal="center" readingOrder="0" vertical="center"/>
    </xf>
    <xf borderId="0" fillId="3" fontId="11" numFmtId="0" xfId="0" applyAlignment="1" applyFont="1">
      <alignment horizontal="center" readingOrder="0" shrinkToFit="0" vertical="center" wrapText="1"/>
    </xf>
    <xf borderId="0" fillId="0" fontId="11" numFmtId="1" xfId="0" applyAlignment="1" applyFont="1" applyNumberFormat="1">
      <alignment horizontal="center" readingOrder="0" vertical="center"/>
    </xf>
    <xf borderId="0" fillId="0" fontId="12" numFmtId="0" xfId="0" applyAlignment="1" applyFont="1">
      <alignment horizontal="center" readingOrder="0" vertical="center"/>
    </xf>
    <xf borderId="0" fillId="0" fontId="12" numFmtId="0" xfId="0" applyAlignment="1" applyFont="1">
      <alignment horizontal="left" readingOrder="0" vertical="center"/>
    </xf>
    <xf borderId="0" fillId="0" fontId="12" numFmtId="1" xfId="0" applyAlignment="1" applyFont="1" applyNumberFormat="1">
      <alignment horizontal="center" readingOrder="0" vertical="center"/>
    </xf>
    <xf borderId="0" fillId="0" fontId="12" numFmtId="1" xfId="0" applyAlignment="1" applyFont="1" applyNumberFormat="1">
      <alignment horizontal="center" vertical="center"/>
    </xf>
    <xf borderId="0" fillId="3" fontId="12" numFmtId="0" xfId="0" applyAlignment="1" applyFont="1">
      <alignment horizontal="center" vertical="center"/>
    </xf>
    <xf borderId="0" fillId="0" fontId="12" numFmtId="4" xfId="0" applyAlignment="1" applyFont="1" applyNumberFormat="1">
      <alignment horizontal="center" vertical="center"/>
    </xf>
    <xf borderId="0" fillId="0" fontId="12" numFmtId="0" xfId="0" applyAlignment="1" applyFont="1">
      <alignment horizontal="center" vertical="center"/>
    </xf>
    <xf borderId="0" fillId="0" fontId="12" numFmtId="0" xfId="0" applyAlignment="1" applyFont="1">
      <alignment horizontal="center" readingOrder="0"/>
    </xf>
    <xf borderId="0" fillId="0" fontId="12" numFmtId="0" xfId="0" applyAlignment="1" applyFont="1">
      <alignment readingOrder="0"/>
    </xf>
    <xf borderId="0" fillId="0" fontId="2" numFmtId="0" xfId="0" applyAlignment="1" applyFont="1">
      <alignment horizontal="left" readingOrder="0" vertical="center"/>
    </xf>
    <xf borderId="0" fillId="0" fontId="2" numFmtId="1" xfId="0" applyAlignment="1" applyFont="1" applyNumberFormat="1">
      <alignment horizontal="center" readingOrder="0" vertical="center"/>
    </xf>
  </cellXfs>
  <cellStyles count="1">
    <cellStyle xfId="0" name="Normal" builtinId="0"/>
  </cellStyles>
  <dxfs count="2">
    <dxf>
      <font>
        <color theme="5"/>
      </font>
      <fill>
        <patternFill patternType="none"/>
      </fill>
      <border/>
    </dxf>
    <dxf>
      <font>
        <color theme="7"/>
      </font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3.13"/>
    <col customWidth="1" min="2" max="2" width="0.75"/>
    <col customWidth="1" min="3" max="3" width="3.38"/>
    <col customWidth="1" min="4" max="4" width="0.75"/>
    <col customWidth="1" min="5" max="5" width="15.38"/>
    <col customWidth="1" min="6" max="6" width="5.88"/>
    <col customWidth="1" min="7" max="7" width="6.0"/>
    <col customWidth="1" hidden="1" min="8" max="9" width="8.75"/>
    <col customWidth="1" hidden="1" min="10" max="10" width="11.0"/>
    <col customWidth="1" min="11" max="27" width="3.25"/>
    <col customWidth="1" hidden="1" min="28" max="30" width="8.25"/>
    <col customWidth="1" min="31" max="31" width="7.63"/>
    <col customWidth="1" hidden="1" min="32" max="33" width="8.75"/>
    <col customWidth="1" min="34" max="34" width="8.25"/>
    <col customWidth="1" min="35" max="35" width="72.88"/>
  </cols>
  <sheetData>
    <row r="1" hidden="1">
      <c r="A1" s="1"/>
      <c r="B1" s="1"/>
      <c r="C1" s="1"/>
      <c r="D1" s="2">
        <v>2.0</v>
      </c>
      <c r="E1" s="2">
        <v>4.0</v>
      </c>
      <c r="F1" s="2">
        <v>5.0</v>
      </c>
      <c r="G1" s="2"/>
      <c r="H1" s="2"/>
      <c r="I1" s="2"/>
      <c r="J1" s="2">
        <v>6.0</v>
      </c>
      <c r="K1" s="2">
        <v>11.0</v>
      </c>
      <c r="L1" s="2">
        <v>12.0</v>
      </c>
      <c r="M1" s="2">
        <v>13.0</v>
      </c>
      <c r="N1" s="2">
        <v>14.0</v>
      </c>
      <c r="O1" s="2">
        <v>15.0</v>
      </c>
      <c r="P1" s="2">
        <v>16.0</v>
      </c>
      <c r="Q1" s="2">
        <v>17.0</v>
      </c>
      <c r="R1" s="2">
        <v>18.0</v>
      </c>
      <c r="S1" s="2">
        <v>19.0</v>
      </c>
      <c r="T1" s="2">
        <v>20.0</v>
      </c>
      <c r="U1" s="2">
        <v>21.0</v>
      </c>
      <c r="V1" s="2">
        <v>22.0</v>
      </c>
      <c r="W1" s="2">
        <v>23.0</v>
      </c>
      <c r="X1" s="2">
        <v>24.0</v>
      </c>
      <c r="Y1" s="2">
        <v>25.0</v>
      </c>
      <c r="Z1" s="2">
        <v>26.0</v>
      </c>
      <c r="AA1" s="2">
        <v>27.0</v>
      </c>
      <c r="AB1" s="2"/>
      <c r="AC1" s="2"/>
      <c r="AD1" s="2">
        <v>28.0</v>
      </c>
      <c r="AE1" s="2">
        <v>8.0</v>
      </c>
      <c r="AF1" s="2"/>
      <c r="AG1" s="2"/>
      <c r="AH1" s="2">
        <v>7.0</v>
      </c>
      <c r="AI1" s="3"/>
    </row>
    <row r="2" ht="38.25" customHeight="1">
      <c r="A2" s="4"/>
      <c r="B2" s="5" t="s">
        <v>0</v>
      </c>
      <c r="H2" s="6"/>
      <c r="I2" s="6"/>
      <c r="J2" s="7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8"/>
      <c r="AC2" s="8"/>
      <c r="AD2" s="8"/>
      <c r="AE2" s="8"/>
      <c r="AF2" s="8"/>
      <c r="AG2" s="8"/>
      <c r="AH2" s="8"/>
      <c r="AI2" s="8"/>
    </row>
    <row r="3">
      <c r="A3" s="9"/>
      <c r="B3" s="10" t="s">
        <v>1</v>
      </c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</row>
    <row r="4" ht="9.75" customHeight="1">
      <c r="A4" s="12"/>
      <c r="B4" s="12"/>
      <c r="C4" s="13"/>
      <c r="D4" s="14"/>
      <c r="E4" s="15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</row>
    <row r="5" ht="39.0" customHeight="1">
      <c r="A5" s="16"/>
      <c r="B5" s="17" t="s">
        <v>2</v>
      </c>
      <c r="C5" s="18"/>
      <c r="D5" s="19"/>
      <c r="E5" s="20" t="s">
        <v>3</v>
      </c>
      <c r="F5" s="21" t="s">
        <v>4</v>
      </c>
      <c r="G5" s="22" t="s">
        <v>5</v>
      </c>
      <c r="H5" s="23" t="s">
        <v>6</v>
      </c>
      <c r="I5" s="23" t="s">
        <v>7</v>
      </c>
      <c r="J5" s="24" t="s">
        <v>8</v>
      </c>
      <c r="K5" s="25" t="s">
        <v>9</v>
      </c>
      <c r="L5" s="26" t="s">
        <v>10</v>
      </c>
      <c r="M5" s="27">
        <v>1.0</v>
      </c>
      <c r="N5" s="21">
        <v>2.0</v>
      </c>
      <c r="O5" s="21">
        <v>3.0</v>
      </c>
      <c r="P5" s="21">
        <v>4.0</v>
      </c>
      <c r="Q5" s="21">
        <v>5.0</v>
      </c>
      <c r="R5" s="21">
        <v>6.0</v>
      </c>
      <c r="S5" s="21">
        <v>7.0</v>
      </c>
      <c r="T5" s="21">
        <v>8.0</v>
      </c>
      <c r="U5" s="21">
        <v>9.0</v>
      </c>
      <c r="V5" s="21">
        <v>10.0</v>
      </c>
      <c r="W5" s="21">
        <v>11.0</v>
      </c>
      <c r="X5" s="21">
        <v>12.0</v>
      </c>
      <c r="Y5" s="21">
        <v>13.0</v>
      </c>
      <c r="Z5" s="21">
        <v>14.0</v>
      </c>
      <c r="AA5" s="24">
        <v>15.0</v>
      </c>
      <c r="AB5" s="28" t="s">
        <v>11</v>
      </c>
      <c r="AC5" s="29" t="s">
        <v>12</v>
      </c>
      <c r="AD5" s="27" t="s">
        <v>13</v>
      </c>
      <c r="AE5" s="21" t="s">
        <v>14</v>
      </c>
      <c r="AF5" s="23" t="s">
        <v>15</v>
      </c>
      <c r="AG5" s="23" t="s">
        <v>16</v>
      </c>
      <c r="AH5" s="24" t="s">
        <v>17</v>
      </c>
      <c r="AI5" s="30"/>
    </row>
    <row r="6" ht="16.5" customHeight="1">
      <c r="A6" s="31"/>
      <c r="B6" s="32"/>
      <c r="C6" s="33">
        <v>1.0</v>
      </c>
      <c r="D6" s="34"/>
      <c r="E6" s="35" t="str">
        <f>vlookup($C6,Data!$B$3:$AH$20,E$1,false)</f>
        <v>Alexander Stewart</v>
      </c>
      <c r="F6" s="36" t="str">
        <f>vlookup($C6,Data!$B$3:$AH$20,F$1,false)</f>
        <v>A</v>
      </c>
      <c r="G6" s="36">
        <f>if(ISBLANK(E6)," ",vlookup($C6,Data!$B$3:$AH$20,12,false))</f>
        <v>3</v>
      </c>
      <c r="H6" s="37" t="str">
        <f>vlookup($C6,Data!$B$3:$AH$10,6,false)</f>
        <v>#N/A</v>
      </c>
      <c r="I6" s="37" t="str">
        <f>vlookup($C6,Data!$B$3:$AH$10,7,false)</f>
        <v>#N/A</v>
      </c>
      <c r="J6" s="38" t="str">
        <f t="shared" ref="J6:J23" si="1">concatenate(H6,".",I6,"v")</f>
        <v>#N/A</v>
      </c>
      <c r="K6" s="39">
        <f>vlookup($C6,Data!$B$3:$AH$20,13,false)</f>
        <v>4</v>
      </c>
      <c r="L6" s="40" t="str">
        <f>vlookup($C6,Data!$B$3:$AH$20,14,false)</f>
        <v>V</v>
      </c>
      <c r="M6" s="41" t="str">
        <f>vlookup($C6,Data!$B$3:$AH$20,15,false)</f>
        <v>V</v>
      </c>
      <c r="N6" s="36">
        <f>vlookup($C6,Data!$B$3:$AH$20,16,false)</f>
        <v>5</v>
      </c>
      <c r="O6" s="36" t="str">
        <f>vlookup($C6,Data!$B$3:$AH$20,17,false)</f>
        <v>V</v>
      </c>
      <c r="P6" s="36">
        <f>vlookup($C6,Data!$B$3:$AH$20,18,false)</f>
        <v>5</v>
      </c>
      <c r="Q6" s="36" t="str">
        <f>vlookup($C6,Data!$B$3:$AH$20,19,false)</f>
        <v>V</v>
      </c>
      <c r="R6" s="36" t="str">
        <f>vlookup($C6,Data!$B$3:$AH$20,20,false)</f>
        <v>V</v>
      </c>
      <c r="S6" s="36" t="str">
        <f>vlookup($C6,Data!$B$3:$AH$20,21,false)</f>
        <v>V</v>
      </c>
      <c r="T6" s="36">
        <f>vlookup($C6,Data!$B$3:$AH$20,22,false)</f>
        <v>5</v>
      </c>
      <c r="U6" s="36" t="str">
        <f>vlookup($C6,Data!$B$3:$AH$20,23,false)</f>
        <v>V</v>
      </c>
      <c r="V6" s="36">
        <f>vlookup($C6,Data!$B$3:$AH$20,24,false)</f>
        <v>5</v>
      </c>
      <c r="W6" s="36" t="str">
        <f>vlookup($C6,Data!$B$3:$AH$20,25,false)</f>
        <v>V</v>
      </c>
      <c r="X6" s="36">
        <f>vlookup($C6,Data!$B$3:$AH$20,26,false)</f>
        <v>5</v>
      </c>
      <c r="Y6" s="36" t="str">
        <f>vlookup($C6,Data!$B$3:$AH$20,27,false)</f>
        <v>V</v>
      </c>
      <c r="Z6" s="36">
        <f>vlookup($C6,Data!$B$3:$AH$20,28,false)</f>
        <v>5</v>
      </c>
      <c r="AA6" s="36" t="str">
        <f>vlookup($C6,Data!$B$3:$AH$20,29,false)</f>
        <v>V</v>
      </c>
      <c r="AB6" s="42">
        <f>vlookup($C6,Data!$B$3:$AH$20,30,false)</f>
        <v>75</v>
      </c>
      <c r="AC6" s="43">
        <f>vlookup($C6,Data!$B$3:$AH$20,31,false)</f>
        <v>9</v>
      </c>
      <c r="AD6" s="44" t="str">
        <f t="shared" ref="AD6:AD23" si="2">if(ISBLANK(E6)," ",concatenate(AB6,".",AC6,"v"))</f>
        <v>75.9v</v>
      </c>
      <c r="AE6" s="45">
        <f>if(ISBLANK(E6)," ",vlookup($C6,Data!$B$3:$AH$20,10,false))</f>
        <v>0.0000000012</v>
      </c>
      <c r="AF6" s="46">
        <f>vlookup($C6,Data!$B$3:$AH$20,8,false)</f>
        <v>75</v>
      </c>
      <c r="AG6" s="46">
        <f>vlookup($C6,Data!$B$3:$AH$20,9,false)</f>
        <v>9</v>
      </c>
      <c r="AH6" s="47" t="str">
        <f t="shared" ref="AH6:AH23" si="3">if(ISBLANK(E6)," ",concatenate(AF6,".",AG6,"v"))</f>
        <v>75.9v</v>
      </c>
      <c r="AI6" s="48"/>
    </row>
    <row r="7" ht="16.5" customHeight="1">
      <c r="A7" s="31"/>
      <c r="B7" s="49"/>
      <c r="C7" s="50">
        <v>2.0</v>
      </c>
      <c r="D7" s="51"/>
      <c r="E7" s="52" t="str">
        <f>vlookup($C7,Data!$B$3:$AH$20,E$1,false)</f>
        <v>Rory McKenna</v>
      </c>
      <c r="F7" s="53" t="str">
        <f>vlookup($C7,Data!$B$3:$AH$20,F$1,false)</f>
        <v>B</v>
      </c>
      <c r="G7" s="53">
        <f>if(ISBLANK(E7)," ",vlookup($C7,Data!$B$3:$AH$20,12,false))</f>
        <v>3</v>
      </c>
      <c r="H7" s="54" t="str">
        <f>vlookup($C7,Data!$B$3:$AH$10,6,false)</f>
        <v>#N/A</v>
      </c>
      <c r="I7" s="54" t="str">
        <f>vlookup($C7,Data!$B$3:$AH$10,7,false)</f>
        <v>#N/A</v>
      </c>
      <c r="J7" s="55" t="str">
        <f t="shared" si="1"/>
        <v>#N/A</v>
      </c>
      <c r="K7" s="56">
        <f>vlookup($C7,Data!$B$3:$AH$20,13,false)</f>
        <v>4</v>
      </c>
      <c r="L7" s="57" t="str">
        <f>vlookup($C7,Data!$B$3:$AH$20,14,false)</f>
        <v>V</v>
      </c>
      <c r="M7" s="58" t="str">
        <f>vlookup($C7,Data!$B$3:$AH$20,15,false)</f>
        <v>V</v>
      </c>
      <c r="N7" s="53">
        <f>vlookup($C7,Data!$B$3:$AH$20,16,false)</f>
        <v>5</v>
      </c>
      <c r="O7" s="53" t="str">
        <f>vlookup($C7,Data!$B$3:$AH$20,17,false)</f>
        <v>V</v>
      </c>
      <c r="P7" s="53">
        <f>vlookup($C7,Data!$B$3:$AH$20,18,false)</f>
        <v>5</v>
      </c>
      <c r="Q7" s="53" t="str">
        <f>vlookup($C7,Data!$B$3:$AH$20,19,false)</f>
        <v>V</v>
      </c>
      <c r="R7" s="53">
        <f>vlookup($C7,Data!$B$3:$AH$20,20,false)</f>
        <v>4</v>
      </c>
      <c r="S7" s="53">
        <f>vlookup($C7,Data!$B$3:$AH$20,21,false)</f>
        <v>5</v>
      </c>
      <c r="T7" s="53" t="str">
        <f>vlookup($C7,Data!$B$3:$AH$20,22,false)</f>
        <v>V</v>
      </c>
      <c r="U7" s="53">
        <f>vlookup($C7,Data!$B$3:$AH$20,23,false)</f>
        <v>5</v>
      </c>
      <c r="V7" s="53" t="str">
        <f>vlookup($C7,Data!$B$3:$AH$20,24,false)</f>
        <v>V</v>
      </c>
      <c r="W7" s="53" t="str">
        <f>vlookup($C7,Data!$B$3:$AH$20,25,false)</f>
        <v>V</v>
      </c>
      <c r="X7" s="53">
        <f>vlookup($C7,Data!$B$3:$AH$20,26,false)</f>
        <v>5</v>
      </c>
      <c r="Y7" s="53">
        <f>vlookup($C7,Data!$B$3:$AH$20,27,false)</f>
        <v>4</v>
      </c>
      <c r="Z7" s="53" t="str">
        <f>vlookup($C7,Data!$B$3:$AH$20,28,false)</f>
        <v>V</v>
      </c>
      <c r="AA7" s="53">
        <f>vlookup($C7,Data!$B$3:$AH$20,29,false)</f>
        <v>5</v>
      </c>
      <c r="AB7" s="59">
        <f>vlookup($C7,Data!$B$3:$AH$20,30,false)</f>
        <v>73</v>
      </c>
      <c r="AC7" s="60">
        <f>vlookup($C7,Data!$B$3:$AH$20,31,false)</f>
        <v>7</v>
      </c>
      <c r="AD7" s="44" t="str">
        <f t="shared" si="2"/>
        <v>73.7v</v>
      </c>
      <c r="AE7" s="45">
        <f>if(ISBLANK(E7)," ",vlookup($C7,Data!$B$3:$AH$20,10,false))</f>
        <v>2.000000001</v>
      </c>
      <c r="AF7" s="61">
        <f>vlookup($C7,Data!$B$3:$AH$20,8,false)</f>
        <v>73</v>
      </c>
      <c r="AG7" s="61">
        <f>vlookup($C7,Data!$B$3:$AH$20,9,false)</f>
        <v>7</v>
      </c>
      <c r="AH7" s="47" t="str">
        <f t="shared" si="3"/>
        <v>73.7v</v>
      </c>
      <c r="AI7" s="48"/>
    </row>
    <row r="8" ht="16.5" customHeight="1">
      <c r="A8" s="31"/>
      <c r="B8" s="49"/>
      <c r="C8" s="50">
        <v>3.0</v>
      </c>
      <c r="D8" s="51"/>
      <c r="E8" s="52" t="str">
        <f>vlookup($C8,Data!$B$3:$AH$20,E$1,false)</f>
        <v>Mike Creber</v>
      </c>
      <c r="F8" s="53" t="str">
        <f>vlookup($C8,Data!$B$3:$AH$20,F$1,false)</f>
        <v>B</v>
      </c>
      <c r="G8" s="53">
        <f>if(ISBLANK(E8)," ",vlookup($C8,Data!$B$3:$AH$20,12,false))</f>
        <v>1</v>
      </c>
      <c r="H8" s="61">
        <f>vlookup($C8,Data!$B$3:$AH$10,6,false)</f>
        <v>0</v>
      </c>
      <c r="I8" s="61">
        <f>vlookup($C8,Data!$B$3:$AH$10,7,false)</f>
        <v>0</v>
      </c>
      <c r="J8" s="55" t="str">
        <f t="shared" si="1"/>
        <v>0.0v</v>
      </c>
      <c r="K8" s="56">
        <f>vlookup($C8,Data!$B$3:$AH$20,13,false)</f>
        <v>3</v>
      </c>
      <c r="L8" s="57" t="str">
        <f>vlookup($C8,Data!$B$3:$AH$20,14,false)</f>
        <v>V</v>
      </c>
      <c r="M8" s="58" t="str">
        <f>vlookup($C8,Data!$B$3:$AH$20,15,false)</f>
        <v>V</v>
      </c>
      <c r="N8" s="53">
        <f>vlookup($C8,Data!$B$3:$AH$20,16,false)</f>
        <v>4</v>
      </c>
      <c r="O8" s="53">
        <f>vlookup($C8,Data!$B$3:$AH$20,17,false)</f>
        <v>5</v>
      </c>
      <c r="P8" s="53" t="str">
        <f>vlookup($C8,Data!$B$3:$AH$20,18,false)</f>
        <v>V</v>
      </c>
      <c r="Q8" s="53">
        <f>vlookup($C8,Data!$B$3:$AH$20,19,false)</f>
        <v>5</v>
      </c>
      <c r="R8" s="53">
        <f>vlookup($C8,Data!$B$3:$AH$20,20,false)</f>
        <v>5</v>
      </c>
      <c r="S8" s="53">
        <f>vlookup($C8,Data!$B$3:$AH$20,21,false)</f>
        <v>5</v>
      </c>
      <c r="T8" s="53" t="str">
        <f>vlookup($C8,Data!$B$3:$AH$20,22,false)</f>
        <v>V</v>
      </c>
      <c r="U8" s="53">
        <f>vlookup($C8,Data!$B$3:$AH$20,23,false)</f>
        <v>5</v>
      </c>
      <c r="V8" s="53" t="str">
        <f>vlookup($C8,Data!$B$3:$AH$20,24,false)</f>
        <v>V</v>
      </c>
      <c r="W8" s="53">
        <f>vlookup($C8,Data!$B$3:$AH$20,25,false)</f>
        <v>5</v>
      </c>
      <c r="X8" s="53">
        <f>vlookup($C8,Data!$B$3:$AH$20,26,false)</f>
        <v>5</v>
      </c>
      <c r="Y8" s="53">
        <f>vlookup($C8,Data!$B$3:$AH$20,27,false)</f>
        <v>4</v>
      </c>
      <c r="Z8" s="53" t="str">
        <f>vlookup($C8,Data!$B$3:$AH$20,28,false)</f>
        <v>V</v>
      </c>
      <c r="AA8" s="53" t="str">
        <f>vlookup($C8,Data!$B$3:$AH$20,29,false)</f>
        <v>V</v>
      </c>
      <c r="AB8" s="59">
        <f>vlookup($C8,Data!$B$3:$AH$20,30,false)</f>
        <v>73</v>
      </c>
      <c r="AC8" s="60">
        <f>vlookup($C8,Data!$B$3:$AH$20,31,false)</f>
        <v>6</v>
      </c>
      <c r="AD8" s="44" t="str">
        <f t="shared" si="2"/>
        <v>73.6v</v>
      </c>
      <c r="AE8" s="45">
        <f>if(ISBLANK(E8)," ",vlookup($C8,Data!$B$3:$AH$20,10,false))</f>
        <v>2</v>
      </c>
      <c r="AF8" s="61">
        <f>vlookup($C8,Data!$B$3:$AH$20,8,false)</f>
        <v>73</v>
      </c>
      <c r="AG8" s="61">
        <f>vlookup($C8,Data!$B$3:$AH$20,9,false)</f>
        <v>6</v>
      </c>
      <c r="AH8" s="47" t="str">
        <f t="shared" si="3"/>
        <v>73.6v</v>
      </c>
      <c r="AI8" s="48"/>
    </row>
    <row r="9" ht="16.5" customHeight="1">
      <c r="A9" s="31"/>
      <c r="B9" s="49"/>
      <c r="C9" s="50">
        <v>4.0</v>
      </c>
      <c r="D9" s="51"/>
      <c r="E9" s="52" t="str">
        <f>vlookup($C9,Data!$B$3:$AH$20,E$1,false)</f>
        <v>Charlie Brewin</v>
      </c>
      <c r="F9" s="53" t="str">
        <f>vlookup($C9,Data!$B$3:$AH$20,F$1,false)</f>
        <v>B</v>
      </c>
      <c r="G9" s="53">
        <f>if(ISBLANK(E9)," ",vlookup($C9,Data!$B$3:$AH$20,12,false))</f>
        <v>1</v>
      </c>
      <c r="H9" s="61">
        <f>vlookup($C9,Data!$B$3:$AH$10,6,false)</f>
        <v>0</v>
      </c>
      <c r="I9" s="61">
        <f>vlookup($C9,Data!$B$3:$AH$10,7,false)</f>
        <v>0</v>
      </c>
      <c r="J9" s="55" t="str">
        <f t="shared" si="1"/>
        <v>0.0v</v>
      </c>
      <c r="K9" s="56">
        <f>vlookup($C9,Data!$B$3:$AH$20,13,false)</f>
        <v>2</v>
      </c>
      <c r="L9" s="57" t="str">
        <f>vlookup($C9,Data!$B$3:$AH$20,14,false)</f>
        <v>V</v>
      </c>
      <c r="M9" s="58" t="str">
        <f>vlookup($C9,Data!$B$3:$AH$20,15,false)</f>
        <v>V</v>
      </c>
      <c r="N9" s="53" t="str">
        <f>vlookup($C9,Data!$B$3:$AH$20,16,false)</f>
        <v>V</v>
      </c>
      <c r="O9" s="53">
        <f>vlookup($C9,Data!$B$3:$AH$20,17,false)</f>
        <v>4</v>
      </c>
      <c r="P9" s="53">
        <f>vlookup($C9,Data!$B$3:$AH$20,18,false)</f>
        <v>5</v>
      </c>
      <c r="Q9" s="53" t="str">
        <f>vlookup($C9,Data!$B$3:$AH$20,19,false)</f>
        <v>V</v>
      </c>
      <c r="R9" s="53">
        <f>vlookup($C9,Data!$B$3:$AH$20,20,false)</f>
        <v>5</v>
      </c>
      <c r="S9" s="53" t="str">
        <f>vlookup($C9,Data!$B$3:$AH$20,21,false)</f>
        <v>V</v>
      </c>
      <c r="T9" s="53">
        <f>vlookup($C9,Data!$B$3:$AH$20,22,false)</f>
        <v>4</v>
      </c>
      <c r="U9" s="53" t="str">
        <f>vlookup($C9,Data!$B$3:$AH$20,23,false)</f>
        <v>V</v>
      </c>
      <c r="V9" s="53" t="str">
        <f>vlookup($C9,Data!$B$3:$AH$20,24,false)</f>
        <v>V</v>
      </c>
      <c r="W9" s="53">
        <f>vlookup($C9,Data!$B$3:$AH$20,25,false)</f>
        <v>4</v>
      </c>
      <c r="X9" s="53">
        <f>vlookup($C9,Data!$B$3:$AH$20,26,false)</f>
        <v>5</v>
      </c>
      <c r="Y9" s="53" t="str">
        <f>vlookup($C9,Data!$B$3:$AH$20,27,false)</f>
        <v>V</v>
      </c>
      <c r="Z9" s="53" t="str">
        <f>vlookup($C9,Data!$B$3:$AH$20,28,false)</f>
        <v>V</v>
      </c>
      <c r="AA9" s="53">
        <f>vlookup($C9,Data!$B$3:$AH$20,29,false)</f>
        <v>5</v>
      </c>
      <c r="AB9" s="59">
        <f>vlookup($C9,Data!$B$3:$AH$20,30,false)</f>
        <v>72</v>
      </c>
      <c r="AC9" s="60">
        <f>vlookup($C9,Data!$B$3:$AH$20,31,false)</f>
        <v>8</v>
      </c>
      <c r="AD9" s="44" t="str">
        <f t="shared" si="2"/>
        <v>72.8v</v>
      </c>
      <c r="AE9" s="45">
        <f>if(ISBLANK(E9)," ",vlookup($C9,Data!$B$3:$AH$20,10,false))</f>
        <v>3</v>
      </c>
      <c r="AF9" s="61">
        <f>vlookup($C9,Data!$B$3:$AH$20,8,false)</f>
        <v>72</v>
      </c>
      <c r="AG9" s="61">
        <f>vlookup($C9,Data!$B$3:$AH$20,9,false)</f>
        <v>8</v>
      </c>
      <c r="AH9" s="47" t="str">
        <f t="shared" si="3"/>
        <v>72.8v</v>
      </c>
      <c r="AI9" s="48"/>
    </row>
    <row r="10" ht="16.5" customHeight="1">
      <c r="A10" s="31"/>
      <c r="B10" s="49"/>
      <c r="C10" s="50">
        <v>5.0</v>
      </c>
      <c r="D10" s="51"/>
      <c r="E10" s="52" t="str">
        <f>vlookup($C10,Data!$B$3:$AH$20,E$1,false)</f>
        <v>Nick Branch</v>
      </c>
      <c r="F10" s="53" t="str">
        <f>vlookup($C10,Data!$B$3:$AH$20,F$1,false)</f>
        <v>A</v>
      </c>
      <c r="G10" s="53">
        <f>if(ISBLANK(E10)," ",vlookup($C10,Data!$B$3:$AH$20,12,false))</f>
        <v>1</v>
      </c>
      <c r="H10" s="61">
        <f>vlookup($C10,Data!$B$3:$AH$10,6,false)</f>
        <v>0</v>
      </c>
      <c r="I10" s="61">
        <f>vlookup($C10,Data!$B$3:$AH$10,7,false)</f>
        <v>0</v>
      </c>
      <c r="J10" s="55" t="str">
        <f t="shared" si="1"/>
        <v>0.0v</v>
      </c>
      <c r="K10" s="56">
        <f>vlookup($C10,Data!$B$3:$AH$20,13,false)</f>
        <v>4</v>
      </c>
      <c r="L10" s="57" t="str">
        <f>vlookup($C10,Data!$B$3:$AH$20,14,false)</f>
        <v>V</v>
      </c>
      <c r="M10" s="58" t="str">
        <f>vlookup($C10,Data!$B$3:$AH$20,15,false)</f>
        <v>V</v>
      </c>
      <c r="N10" s="53">
        <f>vlookup($C10,Data!$B$3:$AH$20,16,false)</f>
        <v>4</v>
      </c>
      <c r="O10" s="53" t="str">
        <f>vlookup($C10,Data!$B$3:$AH$20,17,false)</f>
        <v>V</v>
      </c>
      <c r="P10" s="53" t="str">
        <f>vlookup($C10,Data!$B$3:$AH$20,18,false)</f>
        <v>V</v>
      </c>
      <c r="Q10" s="53" t="str">
        <f>vlookup($C10,Data!$B$3:$AH$20,19,false)</f>
        <v>V</v>
      </c>
      <c r="R10" s="53">
        <f>vlookup($C10,Data!$B$3:$AH$20,20,false)</f>
        <v>4</v>
      </c>
      <c r="S10" s="53">
        <f>vlookup($C10,Data!$B$3:$AH$20,21,false)</f>
        <v>5</v>
      </c>
      <c r="T10" s="53">
        <f>vlookup($C10,Data!$B$3:$AH$20,22,false)</f>
        <v>4</v>
      </c>
      <c r="U10" s="53" t="str">
        <f>vlookup($C10,Data!$B$3:$AH$20,23,false)</f>
        <v>V</v>
      </c>
      <c r="V10" s="53" t="str">
        <f>vlookup($C10,Data!$B$3:$AH$20,24,false)</f>
        <v>V</v>
      </c>
      <c r="W10" s="53">
        <f>vlookup($C10,Data!$B$3:$AH$20,25,false)</f>
        <v>5</v>
      </c>
      <c r="X10" s="53" t="str">
        <f>vlookup($C10,Data!$B$3:$AH$20,26,false)</f>
        <v>V</v>
      </c>
      <c r="Y10" s="53">
        <f>vlookup($C10,Data!$B$3:$AH$20,27,false)</f>
        <v>5</v>
      </c>
      <c r="Z10" s="53">
        <f>vlookup($C10,Data!$B$3:$AH$20,28,false)</f>
        <v>5</v>
      </c>
      <c r="AA10" s="53">
        <f>vlookup($C10,Data!$B$3:$AH$20,29,false)</f>
        <v>4</v>
      </c>
      <c r="AB10" s="59">
        <f>vlookup($C10,Data!$B$3:$AH$20,30,false)</f>
        <v>71</v>
      </c>
      <c r="AC10" s="60">
        <f>vlookup($C10,Data!$B$3:$AH$20,31,false)</f>
        <v>7</v>
      </c>
      <c r="AD10" s="44" t="str">
        <f t="shared" si="2"/>
        <v>71.7v</v>
      </c>
      <c r="AE10" s="45">
        <f>if(ISBLANK(E10)," ",vlookup($C10,Data!$B$3:$AH$20,10,false))</f>
        <v>4.000000001</v>
      </c>
      <c r="AF10" s="61">
        <f>vlookup($C10,Data!$B$3:$AH$20,8,false)</f>
        <v>71</v>
      </c>
      <c r="AG10" s="61">
        <f>vlookup($C10,Data!$B$3:$AH$20,9,false)</f>
        <v>7</v>
      </c>
      <c r="AH10" s="47" t="str">
        <f t="shared" si="3"/>
        <v>71.7v</v>
      </c>
      <c r="AI10" s="48"/>
    </row>
    <row r="11" ht="16.5" customHeight="1">
      <c r="A11" s="31"/>
      <c r="B11" s="49"/>
      <c r="C11" s="50">
        <v>6.0</v>
      </c>
      <c r="D11" s="51"/>
      <c r="E11" s="52" t="str">
        <f>vlookup($C11,Data!$B$3:$AH$20,E$1,false)</f>
        <v>Adam Norman</v>
      </c>
      <c r="F11" s="53" t="str">
        <f>vlookup($C11,Data!$B$3:$AH$20,F$1,false)</f>
        <v>A</v>
      </c>
      <c r="G11" s="53">
        <f>if(ISBLANK(E11)," ",vlookup($C11,Data!$B$3:$AH$20,12,false))</f>
        <v>3</v>
      </c>
      <c r="H11" s="61">
        <f>vlookup($C11,Data!$B$3:$AH$10,6,false)</f>
        <v>0</v>
      </c>
      <c r="I11" s="61">
        <f>vlookup($C11,Data!$B$3:$AH$10,7,false)</f>
        <v>0</v>
      </c>
      <c r="J11" s="55" t="str">
        <f t="shared" si="1"/>
        <v>0.0v</v>
      </c>
      <c r="K11" s="56">
        <f>vlookup($C11,Data!$B$3:$AH$20,13,false)</f>
        <v>4</v>
      </c>
      <c r="L11" s="57">
        <f>vlookup($C11,Data!$B$3:$AH$20,14,false)</f>
        <v>4</v>
      </c>
      <c r="M11" s="58">
        <f>vlookup($C11,Data!$B$3:$AH$20,15,false)</f>
        <v>4</v>
      </c>
      <c r="N11" s="53">
        <f>vlookup($C11,Data!$B$3:$AH$20,16,false)</f>
        <v>5</v>
      </c>
      <c r="O11" s="53">
        <f>vlookup($C11,Data!$B$3:$AH$20,17,false)</f>
        <v>5</v>
      </c>
      <c r="P11" s="53" t="str">
        <f>vlookup($C11,Data!$B$3:$AH$20,18,false)</f>
        <v>V</v>
      </c>
      <c r="Q11" s="53">
        <f>vlookup($C11,Data!$B$3:$AH$20,19,false)</f>
        <v>4</v>
      </c>
      <c r="R11" s="53">
        <f>vlookup($C11,Data!$B$3:$AH$20,20,false)</f>
        <v>4</v>
      </c>
      <c r="S11" s="53">
        <f>vlookup($C11,Data!$B$3:$AH$20,21,false)</f>
        <v>4</v>
      </c>
      <c r="T11" s="53" t="str">
        <f>vlookup($C11,Data!$B$3:$AH$20,22,false)</f>
        <v>V</v>
      </c>
      <c r="U11" s="53" t="str">
        <f>vlookup($C11,Data!$B$3:$AH$20,23,false)</f>
        <v>V</v>
      </c>
      <c r="V11" s="53">
        <f>vlookup($C11,Data!$B$3:$AH$20,24,false)</f>
        <v>5</v>
      </c>
      <c r="W11" s="53">
        <f>vlookup($C11,Data!$B$3:$AH$20,25,false)</f>
        <v>5</v>
      </c>
      <c r="X11" s="53">
        <f>vlookup($C11,Data!$B$3:$AH$20,26,false)</f>
        <v>5</v>
      </c>
      <c r="Y11" s="53" t="str">
        <f>vlookup($C11,Data!$B$3:$AH$20,27,false)</f>
        <v>V</v>
      </c>
      <c r="Z11" s="53" t="str">
        <f>vlookup($C11,Data!$B$3:$AH$20,28,false)</f>
        <v>V</v>
      </c>
      <c r="AA11" s="53">
        <f>vlookup($C11,Data!$B$3:$AH$20,29,false)</f>
        <v>5</v>
      </c>
      <c r="AB11" s="59">
        <f>vlookup($C11,Data!$B$3:$AH$20,30,false)</f>
        <v>71</v>
      </c>
      <c r="AC11" s="60">
        <f>vlookup($C11,Data!$B$3:$AH$20,31,false)</f>
        <v>5</v>
      </c>
      <c r="AD11" s="44" t="str">
        <f t="shared" si="2"/>
        <v>71.5v</v>
      </c>
      <c r="AE11" s="45">
        <f>if(ISBLANK(E11)," ",vlookup($C11,Data!$B$3:$AH$20,10,false))</f>
        <v>4</v>
      </c>
      <c r="AF11" s="61">
        <f>vlookup($C11,Data!$B$3:$AH$20,8,false)</f>
        <v>71</v>
      </c>
      <c r="AG11" s="61">
        <f>vlookup($C11,Data!$B$3:$AH$20,9,false)</f>
        <v>5</v>
      </c>
      <c r="AH11" s="47" t="str">
        <f t="shared" si="3"/>
        <v>71.5v</v>
      </c>
      <c r="AI11" s="48"/>
    </row>
    <row r="12" ht="16.5" customHeight="1">
      <c r="A12" s="31"/>
      <c r="B12" s="49"/>
      <c r="C12" s="50">
        <v>7.0</v>
      </c>
      <c r="D12" s="51"/>
      <c r="E12" s="52" t="str">
        <f>vlookup($C12,Data!$B$3:$AH$20,E$1,false)</f>
        <v>Alexandra Dorey</v>
      </c>
      <c r="F12" s="53" t="str">
        <f>vlookup($C12,Data!$B$3:$AH$20,F$1,false)</f>
        <v>B</v>
      </c>
      <c r="G12" s="53">
        <f>if(ISBLANK(E12)," ",vlookup($C12,Data!$B$3:$AH$20,12,false))</f>
        <v>2</v>
      </c>
      <c r="H12" s="61">
        <f>vlookup($C12,Data!$B$3:$AH$10,6,false)</f>
        <v>0</v>
      </c>
      <c r="I12" s="61">
        <f>vlookup($C12,Data!$B$3:$AH$10,7,false)</f>
        <v>0</v>
      </c>
      <c r="J12" s="55" t="str">
        <f t="shared" si="1"/>
        <v>0.0v</v>
      </c>
      <c r="K12" s="56">
        <f>vlookup($C12,Data!$B$3:$AH$20,13,false)</f>
        <v>4</v>
      </c>
      <c r="L12" s="57" t="str">
        <f>vlookup($C12,Data!$B$3:$AH$20,14,false)</f>
        <v>V</v>
      </c>
      <c r="M12" s="58" t="str">
        <f>vlookup($C12,Data!$B$3:$AH$20,15,false)</f>
        <v>V</v>
      </c>
      <c r="N12" s="53">
        <f>vlookup($C12,Data!$B$3:$AH$20,16,false)</f>
        <v>5</v>
      </c>
      <c r="O12" s="53" t="str">
        <f>vlookup($C12,Data!$B$3:$AH$20,17,false)</f>
        <v>V</v>
      </c>
      <c r="P12" s="53" t="str">
        <f>vlookup($C12,Data!$B$3:$AH$20,18,false)</f>
        <v>V</v>
      </c>
      <c r="Q12" s="53">
        <f>vlookup($C12,Data!$B$3:$AH$20,19,false)</f>
        <v>4</v>
      </c>
      <c r="R12" s="53" t="str">
        <f>vlookup($C12,Data!$B$3:$AH$20,20,false)</f>
        <v>V</v>
      </c>
      <c r="S12" s="53">
        <f>vlookup($C12,Data!$B$3:$AH$20,21,false)</f>
        <v>5</v>
      </c>
      <c r="T12" s="53">
        <f>vlookup($C12,Data!$B$3:$AH$20,22,false)</f>
        <v>5</v>
      </c>
      <c r="U12" s="53">
        <f>vlookup($C12,Data!$B$3:$AH$20,23,false)</f>
        <v>4</v>
      </c>
      <c r="V12" s="53">
        <f>vlookup($C12,Data!$B$3:$AH$20,24,false)</f>
        <v>5</v>
      </c>
      <c r="W12" s="53">
        <f>vlookup($C12,Data!$B$3:$AH$20,25,false)</f>
        <v>5</v>
      </c>
      <c r="X12" s="53" t="str">
        <f>vlookup($C12,Data!$B$3:$AH$20,26,false)</f>
        <v>V</v>
      </c>
      <c r="Y12" s="53">
        <f>vlookup($C12,Data!$B$3:$AH$20,27,false)</f>
        <v>4</v>
      </c>
      <c r="Z12" s="53">
        <f>vlookup($C12,Data!$B$3:$AH$20,28,false)</f>
        <v>4</v>
      </c>
      <c r="AA12" s="53">
        <f>vlookup($C12,Data!$B$3:$AH$20,29,false)</f>
        <v>5</v>
      </c>
      <c r="AB12" s="59">
        <f>vlookup($C12,Data!$B$3:$AH$20,30,false)</f>
        <v>71</v>
      </c>
      <c r="AC12" s="60">
        <f>vlookup($C12,Data!$B$3:$AH$20,31,false)</f>
        <v>5</v>
      </c>
      <c r="AD12" s="44" t="str">
        <f t="shared" si="2"/>
        <v>71.5v</v>
      </c>
      <c r="AE12" s="45">
        <f>if(ISBLANK(E12)," ",vlookup($C12,Data!$B$3:$AH$20,10,false))</f>
        <v>4.000000001</v>
      </c>
      <c r="AF12" s="61">
        <f>vlookup($C12,Data!$B$3:$AH$20,8,false)</f>
        <v>71</v>
      </c>
      <c r="AG12" s="61">
        <f>vlookup($C12,Data!$B$3:$AH$20,9,false)</f>
        <v>5</v>
      </c>
      <c r="AH12" s="47" t="str">
        <f t="shared" si="3"/>
        <v>71.5v</v>
      </c>
      <c r="AI12" s="48"/>
    </row>
    <row r="13" ht="16.5" customHeight="1">
      <c r="A13" s="31"/>
      <c r="B13" s="49"/>
      <c r="C13" s="50">
        <v>8.0</v>
      </c>
      <c r="D13" s="51"/>
      <c r="E13" s="52" t="str">
        <f>vlookup($C13,Data!$B$3:$AH$20,E$1,false)</f>
        <v>Alistair Stewart</v>
      </c>
      <c r="F13" s="53" t="str">
        <f>vlookup($C13,Data!$B$3:$AH$20,F$1,false)</f>
        <v>A</v>
      </c>
      <c r="G13" s="53">
        <f>if(ISBLANK(E13)," ",vlookup($C13,Data!$B$3:$AH$20,12,false))</f>
        <v>1</v>
      </c>
      <c r="H13" s="54" t="str">
        <f>vlookup($C13,Data!$B$3:$AH$10,6,false)</f>
        <v>#N/A</v>
      </c>
      <c r="I13" s="54" t="str">
        <f>vlookup($C13,Data!$B$3:$AH$10,7,false)</f>
        <v>#N/A</v>
      </c>
      <c r="J13" s="55" t="str">
        <f t="shared" si="1"/>
        <v>#N/A</v>
      </c>
      <c r="K13" s="56">
        <f>vlookup($C13,Data!$B$3:$AH$20,13,false)</f>
        <v>4</v>
      </c>
      <c r="L13" s="57">
        <f>vlookup($C13,Data!$B$3:$AH$20,14,false)</f>
        <v>4</v>
      </c>
      <c r="M13" s="58">
        <f>vlookup($C13,Data!$B$3:$AH$20,15,false)</f>
        <v>4</v>
      </c>
      <c r="N13" s="53">
        <f>vlookup($C13,Data!$B$3:$AH$20,16,false)</f>
        <v>4</v>
      </c>
      <c r="O13" s="53">
        <f>vlookup($C13,Data!$B$3:$AH$20,17,false)</f>
        <v>4</v>
      </c>
      <c r="P13" s="53">
        <f>vlookup($C13,Data!$B$3:$AH$20,18,false)</f>
        <v>5</v>
      </c>
      <c r="Q13" s="53">
        <f>vlookup($C13,Data!$B$3:$AH$20,19,false)</f>
        <v>5</v>
      </c>
      <c r="R13" s="53">
        <f>vlookup($C13,Data!$B$3:$AH$20,20,false)</f>
        <v>5</v>
      </c>
      <c r="S13" s="53" t="str">
        <f>vlookup($C13,Data!$B$3:$AH$20,21,false)</f>
        <v>V</v>
      </c>
      <c r="T13" s="53" t="str">
        <f>vlookup($C13,Data!$B$3:$AH$20,22,false)</f>
        <v>V</v>
      </c>
      <c r="U13" s="53">
        <f>vlookup($C13,Data!$B$3:$AH$20,23,false)</f>
        <v>5</v>
      </c>
      <c r="V13" s="53" t="str">
        <f>vlookup($C13,Data!$B$3:$AH$20,24,false)</f>
        <v>V</v>
      </c>
      <c r="W13" s="53">
        <f>vlookup($C13,Data!$B$3:$AH$20,25,false)</f>
        <v>5</v>
      </c>
      <c r="X13" s="53">
        <f>vlookup($C13,Data!$B$3:$AH$20,26,false)</f>
        <v>4</v>
      </c>
      <c r="Y13" s="53" t="str">
        <f>vlookup($C13,Data!$B$3:$AH$20,27,false)</f>
        <v>V</v>
      </c>
      <c r="Z13" s="53" t="str">
        <f>vlookup($C13,Data!$B$3:$AH$20,28,false)</f>
        <v>V</v>
      </c>
      <c r="AA13" s="53">
        <f>vlookup($C13,Data!$B$3:$AH$20,29,false)</f>
        <v>4</v>
      </c>
      <c r="AB13" s="59">
        <f>vlookup($C13,Data!$B$3:$AH$20,30,false)</f>
        <v>70</v>
      </c>
      <c r="AC13" s="60">
        <f>vlookup($C13,Data!$B$3:$AH$20,31,false)</f>
        <v>5</v>
      </c>
      <c r="AD13" s="44" t="str">
        <f t="shared" si="2"/>
        <v>70.5v</v>
      </c>
      <c r="AE13" s="45">
        <f>if(ISBLANK(E13)," ",vlookup($C13,Data!$B$3:$AH$20,10,false))</f>
        <v>5.000000002</v>
      </c>
      <c r="AF13" s="61">
        <f>vlookup($C13,Data!$B$3:$AH$20,8,false)</f>
        <v>70</v>
      </c>
      <c r="AG13" s="61">
        <f>vlookup($C13,Data!$B$3:$AH$20,9,false)</f>
        <v>5</v>
      </c>
      <c r="AH13" s="47" t="str">
        <f t="shared" si="3"/>
        <v>70.5v</v>
      </c>
      <c r="AI13" s="48"/>
    </row>
    <row r="14" ht="16.5" customHeight="1">
      <c r="A14" s="31"/>
      <c r="B14" s="49"/>
      <c r="C14" s="50">
        <v>9.0</v>
      </c>
      <c r="D14" s="51"/>
      <c r="E14" s="52" t="str">
        <f>vlookup($C14,Data!$B$3:$AH$20,E$1,false)</f>
        <v>Osman Polat</v>
      </c>
      <c r="F14" s="53" t="str">
        <f>vlookup($C14,Data!$B$3:$AH$20,F$1,false)</f>
        <v>B</v>
      </c>
      <c r="G14" s="53">
        <f>if(ISBLANK(E14)," ",vlookup($C14,Data!$B$3:$AH$20,12,false))</f>
        <v>2</v>
      </c>
      <c r="H14" s="61">
        <f>vlookup($C14,Data!$B$3:$AH$10,6,false)</f>
        <v>0</v>
      </c>
      <c r="I14" s="61">
        <f>vlookup($C14,Data!$B$3:$AH$10,7,false)</f>
        <v>0</v>
      </c>
      <c r="J14" s="55" t="str">
        <f t="shared" si="1"/>
        <v>0.0v</v>
      </c>
      <c r="K14" s="56">
        <f>vlookup($C14,Data!$B$3:$AH$20,13,false)</f>
        <v>4</v>
      </c>
      <c r="L14" s="57">
        <f>vlookup($C14,Data!$B$3:$AH$20,14,false)</f>
        <v>5</v>
      </c>
      <c r="M14" s="58">
        <f>vlookup($C14,Data!$B$3:$AH$20,15,false)</f>
        <v>5</v>
      </c>
      <c r="N14" s="53">
        <f>vlookup($C14,Data!$B$3:$AH$20,16,false)</f>
        <v>5</v>
      </c>
      <c r="O14" s="53">
        <f>vlookup($C14,Data!$B$3:$AH$20,17,false)</f>
        <v>4</v>
      </c>
      <c r="P14" s="53">
        <f>vlookup($C14,Data!$B$3:$AH$20,18,false)</f>
        <v>4</v>
      </c>
      <c r="Q14" s="53" t="str">
        <f>vlookup($C14,Data!$B$3:$AH$20,19,false)</f>
        <v>V</v>
      </c>
      <c r="R14" s="53" t="str">
        <f>vlookup($C14,Data!$B$3:$AH$20,20,false)</f>
        <v>V</v>
      </c>
      <c r="S14" s="53">
        <f>vlookup($C14,Data!$B$3:$AH$20,21,false)</f>
        <v>4</v>
      </c>
      <c r="T14" s="53">
        <f>vlookup($C14,Data!$B$3:$AH$20,22,false)</f>
        <v>5</v>
      </c>
      <c r="U14" s="53">
        <f>vlookup($C14,Data!$B$3:$AH$20,23,false)</f>
        <v>4</v>
      </c>
      <c r="V14" s="53" t="str">
        <f>vlookup($C14,Data!$B$3:$AH$20,24,false)</f>
        <v>V</v>
      </c>
      <c r="W14" s="53">
        <f>vlookup($C14,Data!$B$3:$AH$20,25,false)</f>
        <v>4</v>
      </c>
      <c r="X14" s="53">
        <f>vlookup($C14,Data!$B$3:$AH$20,26,false)</f>
        <v>4</v>
      </c>
      <c r="Y14" s="53" t="str">
        <f>vlookup($C14,Data!$B$3:$AH$20,27,false)</f>
        <v>V</v>
      </c>
      <c r="Z14" s="53">
        <f>vlookup($C14,Data!$B$3:$AH$20,28,false)</f>
        <v>5</v>
      </c>
      <c r="AA14" s="53">
        <f>vlookup($C14,Data!$B$3:$AH$20,29,false)</f>
        <v>5</v>
      </c>
      <c r="AB14" s="59">
        <f>vlookup($C14,Data!$B$3:$AH$20,30,false)</f>
        <v>69</v>
      </c>
      <c r="AC14" s="60">
        <f>vlookup($C14,Data!$B$3:$AH$20,31,false)</f>
        <v>4</v>
      </c>
      <c r="AD14" s="44" t="str">
        <f t="shared" si="2"/>
        <v>69.4v</v>
      </c>
      <c r="AE14" s="45">
        <f>if(ISBLANK(E14)," ",vlookup($C14,Data!$B$3:$AH$20,10,false))</f>
        <v>6</v>
      </c>
      <c r="AF14" s="61">
        <f>vlookup($C14,Data!$B$3:$AH$20,8,false)</f>
        <v>69</v>
      </c>
      <c r="AG14" s="61">
        <f>vlookup($C14,Data!$B$3:$AH$20,9,false)</f>
        <v>4</v>
      </c>
      <c r="AH14" s="47" t="str">
        <f t="shared" si="3"/>
        <v>69.4v</v>
      </c>
      <c r="AI14" s="48"/>
    </row>
    <row r="15" ht="16.5" customHeight="1">
      <c r="A15" s="31"/>
      <c r="B15" s="49"/>
      <c r="C15" s="50">
        <v>10.0</v>
      </c>
      <c r="D15" s="51"/>
      <c r="E15" s="52" t="str">
        <f>vlookup($C15,Data!$B$3:$AH$20,E$1,false)</f>
        <v>Luke Malčić</v>
      </c>
      <c r="F15" s="53" t="str">
        <f>vlookup($C15,Data!$B$3:$AH$20,F$1,false)</f>
        <v>B</v>
      </c>
      <c r="G15" s="53">
        <f>if(ISBLANK(E15)," ",vlookup($C15,Data!$B$3:$AH$20,12,false))</f>
        <v>3</v>
      </c>
      <c r="H15" s="54" t="str">
        <f>vlookup($C15,Data!$B$3:$AH$10,6,false)</f>
        <v>#N/A</v>
      </c>
      <c r="I15" s="54" t="str">
        <f>vlookup($C15,Data!$B$3:$AH$10,7,false)</f>
        <v>#N/A</v>
      </c>
      <c r="J15" s="55" t="str">
        <f t="shared" si="1"/>
        <v>#N/A</v>
      </c>
      <c r="K15" s="56">
        <f>vlookup($C15,Data!$B$3:$AH$20,13,false)</f>
        <v>4</v>
      </c>
      <c r="L15" s="57">
        <f>vlookup($C15,Data!$B$3:$AH$20,14,false)</f>
        <v>5</v>
      </c>
      <c r="M15" s="58">
        <f>vlookup($C15,Data!$B$3:$AH$20,15,false)</f>
        <v>5</v>
      </c>
      <c r="N15" s="53">
        <f>vlookup($C15,Data!$B$3:$AH$20,16,false)</f>
        <v>4</v>
      </c>
      <c r="O15" s="53">
        <f>vlookup($C15,Data!$B$3:$AH$20,17,false)</f>
        <v>4</v>
      </c>
      <c r="P15" s="53">
        <f>vlookup($C15,Data!$B$3:$AH$20,18,false)</f>
        <v>4</v>
      </c>
      <c r="Q15" s="53">
        <f>vlookup($C15,Data!$B$3:$AH$20,19,false)</f>
        <v>4</v>
      </c>
      <c r="R15" s="53">
        <f>vlookup($C15,Data!$B$3:$AH$20,20,false)</f>
        <v>5</v>
      </c>
      <c r="S15" s="53" t="str">
        <f>vlookup($C15,Data!$B$3:$AH$20,21,false)</f>
        <v>V</v>
      </c>
      <c r="T15" s="53">
        <f>vlookup($C15,Data!$B$3:$AH$20,22,false)</f>
        <v>4</v>
      </c>
      <c r="U15" s="53">
        <f>vlookup($C15,Data!$B$3:$AH$20,23,false)</f>
        <v>5</v>
      </c>
      <c r="V15" s="53">
        <f>vlookup($C15,Data!$B$3:$AH$20,24,false)</f>
        <v>5</v>
      </c>
      <c r="W15" s="53">
        <f>vlookup($C15,Data!$B$3:$AH$20,25,false)</f>
        <v>4</v>
      </c>
      <c r="X15" s="53">
        <f>vlookup($C15,Data!$B$3:$AH$20,26,false)</f>
        <v>5</v>
      </c>
      <c r="Y15" s="53">
        <f>vlookup($C15,Data!$B$3:$AH$20,27,false)</f>
        <v>5</v>
      </c>
      <c r="Z15" s="53" t="str">
        <f>vlookup($C15,Data!$B$3:$AH$20,28,false)</f>
        <v>V</v>
      </c>
      <c r="AA15" s="53" t="str">
        <f>vlookup($C15,Data!$B$3:$AH$20,29,false)</f>
        <v>V</v>
      </c>
      <c r="AB15" s="59">
        <f>vlookup($C15,Data!$B$3:$AH$20,30,false)</f>
        <v>69</v>
      </c>
      <c r="AC15" s="60">
        <f>vlookup($C15,Data!$B$3:$AH$20,31,false)</f>
        <v>3</v>
      </c>
      <c r="AD15" s="44" t="str">
        <f t="shared" si="2"/>
        <v>69.3v</v>
      </c>
      <c r="AE15" s="45">
        <f>if(ISBLANK(E15)," ",vlookup($C15,Data!$B$3:$AH$20,10,false))</f>
        <v>6.000000002</v>
      </c>
      <c r="AF15" s="61">
        <f>vlookup($C15,Data!$B$3:$AH$20,8,false)</f>
        <v>69</v>
      </c>
      <c r="AG15" s="61">
        <f>vlookup($C15,Data!$B$3:$AH$20,9,false)</f>
        <v>3</v>
      </c>
      <c r="AH15" s="47" t="str">
        <f t="shared" si="3"/>
        <v>69.3v</v>
      </c>
      <c r="AI15" s="62" t="s">
        <v>18</v>
      </c>
    </row>
    <row r="16" ht="16.5" customHeight="1">
      <c r="A16" s="31"/>
      <c r="B16" s="49"/>
      <c r="C16" s="50">
        <v>11.0</v>
      </c>
      <c r="D16" s="51"/>
      <c r="E16" s="52" t="str">
        <f>vlookup($C16,Data!$B$3:$AH$20,E$1,false)</f>
        <v>Freddie Stewart</v>
      </c>
      <c r="F16" s="53" t="str">
        <f>vlookup($C16,Data!$B$3:$AH$20,F$1,false)</f>
        <v>B</v>
      </c>
      <c r="G16" s="53">
        <f>if(ISBLANK(E16)," ",vlookup($C16,Data!$B$3:$AH$20,12,false))</f>
        <v>2</v>
      </c>
      <c r="H16" s="54" t="str">
        <f>vlookup($C16,Data!$B$3:$AH$10,6,false)</f>
        <v>#N/A</v>
      </c>
      <c r="I16" s="54" t="str">
        <f>vlookup($C16,Data!$B$3:$AH$10,7,false)</f>
        <v>#N/A</v>
      </c>
      <c r="J16" s="55" t="str">
        <f t="shared" si="1"/>
        <v>#N/A</v>
      </c>
      <c r="K16" s="56">
        <f>vlookup($C16,Data!$B$3:$AH$20,13,false)</f>
        <v>4</v>
      </c>
      <c r="L16" s="57">
        <f>vlookup($C16,Data!$B$3:$AH$20,14,false)</f>
        <v>4</v>
      </c>
      <c r="M16" s="58" t="str">
        <f>vlookup($C16,Data!$B$3:$AH$20,15,false)</f>
        <v>V</v>
      </c>
      <c r="N16" s="53">
        <f>vlookup($C16,Data!$B$3:$AH$20,16,false)</f>
        <v>4</v>
      </c>
      <c r="O16" s="53" t="str">
        <f>vlookup($C16,Data!$B$3:$AH$20,17,false)</f>
        <v>V</v>
      </c>
      <c r="P16" s="53" t="str">
        <f>vlookup($C16,Data!$B$3:$AH$20,18,false)</f>
        <v>V</v>
      </c>
      <c r="Q16" s="53" t="str">
        <f>vlookup($C16,Data!$B$3:$AH$20,19,false)</f>
        <v>V</v>
      </c>
      <c r="R16" s="53" t="str">
        <f>vlookup($C16,Data!$B$3:$AH$20,20,false)</f>
        <v>V</v>
      </c>
      <c r="S16" s="53">
        <f>vlookup($C16,Data!$B$3:$AH$20,21,false)</f>
        <v>5</v>
      </c>
      <c r="T16" s="53">
        <f>vlookup($C16,Data!$B$3:$AH$20,22,false)</f>
        <v>3</v>
      </c>
      <c r="U16" s="53" t="str">
        <f>vlookup($C16,Data!$B$3:$AH$20,23,false)</f>
        <v>V</v>
      </c>
      <c r="V16" s="53">
        <f>vlookup($C16,Data!$B$3:$AH$20,24,false)</f>
        <v>4</v>
      </c>
      <c r="W16" s="53">
        <f>vlookup($C16,Data!$B$3:$AH$20,25,false)</f>
        <v>5</v>
      </c>
      <c r="X16" s="53">
        <f>vlookup($C16,Data!$B$3:$AH$20,26,false)</f>
        <v>5</v>
      </c>
      <c r="Y16" s="53">
        <f>vlookup($C16,Data!$B$3:$AH$20,27,false)</f>
        <v>4</v>
      </c>
      <c r="Z16" s="53">
        <f>vlookup($C16,Data!$B$3:$AH$20,28,false)</f>
        <v>4</v>
      </c>
      <c r="AA16" s="53">
        <f>vlookup($C16,Data!$B$3:$AH$20,29,false)</f>
        <v>4</v>
      </c>
      <c r="AB16" s="59">
        <f>vlookup($C16,Data!$B$3:$AH$20,30,false)</f>
        <v>68</v>
      </c>
      <c r="AC16" s="60">
        <f>vlookup($C16,Data!$B$3:$AH$20,31,false)</f>
        <v>6</v>
      </c>
      <c r="AD16" s="44" t="str">
        <f t="shared" si="2"/>
        <v>68.6v</v>
      </c>
      <c r="AE16" s="45">
        <f>if(ISBLANK(E16)," ",vlookup($C16,Data!$B$3:$AH$20,10,false))</f>
        <v>7.000000002</v>
      </c>
      <c r="AF16" s="61">
        <f>vlookup($C16,Data!$B$3:$AH$20,8,false)</f>
        <v>68</v>
      </c>
      <c r="AG16" s="61">
        <f>vlookup($C16,Data!$B$3:$AH$20,9,false)</f>
        <v>6</v>
      </c>
      <c r="AH16" s="47" t="str">
        <f t="shared" si="3"/>
        <v>68.6v</v>
      </c>
      <c r="AI16" s="48"/>
    </row>
    <row r="17" ht="16.5" customHeight="1">
      <c r="A17" s="31"/>
      <c r="B17" s="49"/>
      <c r="C17" s="50">
        <v>12.0</v>
      </c>
      <c r="D17" s="51"/>
      <c r="E17" s="52" t="str">
        <f>vlookup($C17,Data!$B$3:$AH$20,E$1,false)</f>
        <v>James Nippers</v>
      </c>
      <c r="F17" s="53" t="str">
        <f>vlookup($C17,Data!$B$3:$AH$20,F$1,false)</f>
        <v>B</v>
      </c>
      <c r="G17" s="53">
        <f>if(ISBLANK(E17)," ",vlookup($C17,Data!$B$3:$AH$20,12,false))</f>
        <v>1</v>
      </c>
      <c r="H17" s="54" t="str">
        <f>vlookup($C17,Data!$B$3:$AH$10,6,false)</f>
        <v>#N/A</v>
      </c>
      <c r="I17" s="54" t="str">
        <f>vlookup($C17,Data!$B$3:$AH$10,7,false)</f>
        <v>#N/A</v>
      </c>
      <c r="J17" s="55" t="str">
        <f t="shared" si="1"/>
        <v>#N/A</v>
      </c>
      <c r="K17" s="56">
        <f>vlookup($C17,Data!$B$3:$AH$20,13,false)</f>
        <v>2</v>
      </c>
      <c r="L17" s="57">
        <f>vlookup($C17,Data!$B$3:$AH$20,14,false)</f>
        <v>4</v>
      </c>
      <c r="M17" s="58">
        <f>vlookup($C17,Data!$B$3:$AH$20,15,false)</f>
        <v>4</v>
      </c>
      <c r="N17" s="53">
        <f>vlookup($C17,Data!$B$3:$AH$20,16,false)</f>
        <v>5</v>
      </c>
      <c r="O17" s="53">
        <f>vlookup($C17,Data!$B$3:$AH$20,17,false)</f>
        <v>4</v>
      </c>
      <c r="P17" s="53">
        <f>vlookup($C17,Data!$B$3:$AH$20,18,false)</f>
        <v>4</v>
      </c>
      <c r="Q17" s="53" t="str">
        <f>vlookup($C17,Data!$B$3:$AH$20,19,false)</f>
        <v>V</v>
      </c>
      <c r="R17" s="53">
        <f>vlookup($C17,Data!$B$3:$AH$20,20,false)</f>
        <v>4</v>
      </c>
      <c r="S17" s="53">
        <f>vlookup($C17,Data!$B$3:$AH$20,21,false)</f>
        <v>5</v>
      </c>
      <c r="T17" s="53" t="str">
        <f>vlookup($C17,Data!$B$3:$AH$20,22,false)</f>
        <v>V</v>
      </c>
      <c r="U17" s="53" t="str">
        <f>vlookup($C17,Data!$B$3:$AH$20,23,false)</f>
        <v>V</v>
      </c>
      <c r="V17" s="53">
        <f>vlookup($C17,Data!$B$3:$AH$20,24,false)</f>
        <v>4</v>
      </c>
      <c r="W17" s="53">
        <f>vlookup($C17,Data!$B$3:$AH$20,25,false)</f>
        <v>4</v>
      </c>
      <c r="X17" s="53">
        <f>vlookup($C17,Data!$B$3:$AH$20,26,false)</f>
        <v>5</v>
      </c>
      <c r="Y17" s="53">
        <f>vlookup($C17,Data!$B$3:$AH$20,27,false)</f>
        <v>4</v>
      </c>
      <c r="Z17" s="53" t="str">
        <f>vlookup($C17,Data!$B$3:$AH$20,28,false)</f>
        <v>V</v>
      </c>
      <c r="AA17" s="53" t="str">
        <f>vlookup($C17,Data!$B$3:$AH$20,29,false)</f>
        <v>V</v>
      </c>
      <c r="AB17" s="59">
        <f>vlookup($C17,Data!$B$3:$AH$20,30,false)</f>
        <v>68</v>
      </c>
      <c r="AC17" s="60">
        <f>vlookup($C17,Data!$B$3:$AH$20,31,false)</f>
        <v>5</v>
      </c>
      <c r="AD17" s="44" t="str">
        <f t="shared" si="2"/>
        <v>68.5v</v>
      </c>
      <c r="AE17" s="45">
        <f>if(ISBLANK(E17)," ",vlookup($C17,Data!$B$3:$AH$20,10,false))</f>
        <v>7.000000001</v>
      </c>
      <c r="AF17" s="61">
        <f>vlookup($C17,Data!$B$3:$AH$20,8,false)</f>
        <v>68</v>
      </c>
      <c r="AG17" s="61">
        <f>vlookup($C17,Data!$B$3:$AH$20,9,false)</f>
        <v>5</v>
      </c>
      <c r="AH17" s="47" t="str">
        <f t="shared" si="3"/>
        <v>68.5v</v>
      </c>
      <c r="AI17" s="48"/>
    </row>
    <row r="18" ht="16.5" customHeight="1">
      <c r="A18" s="31"/>
      <c r="B18" s="49"/>
      <c r="C18" s="50">
        <v>13.0</v>
      </c>
      <c r="D18" s="51"/>
      <c r="E18" s="52" t="str">
        <f>vlookup($C18,Data!$B$3:$AH$20,E$1,false)</f>
        <v>Jacques Bideau</v>
      </c>
      <c r="F18" s="53" t="str">
        <f>vlookup($C18,Data!$B$3:$AH$20,F$1,false)</f>
        <v>B</v>
      </c>
      <c r="G18" s="53">
        <f>if(ISBLANK(E18)," ",vlookup($C18,Data!$B$3:$AH$20,12,false))</f>
        <v>2</v>
      </c>
      <c r="H18" s="61">
        <f>vlookup($C18,Data!$B$3:$AH$10,6,false)</f>
        <v>0</v>
      </c>
      <c r="I18" s="61">
        <f>vlookup($C18,Data!$B$3:$AH$10,7,false)</f>
        <v>0</v>
      </c>
      <c r="J18" s="55" t="str">
        <f t="shared" si="1"/>
        <v>0.0v</v>
      </c>
      <c r="K18" s="56">
        <f>vlookup($C18,Data!$B$3:$AH$20,13,false)</f>
        <v>4</v>
      </c>
      <c r="L18" s="57">
        <f>vlookup($C18,Data!$B$3:$AH$20,14,false)</f>
        <v>5</v>
      </c>
      <c r="M18" s="58">
        <f>vlookup($C18,Data!$B$3:$AH$20,15,false)</f>
        <v>5</v>
      </c>
      <c r="N18" s="53">
        <f>vlookup($C18,Data!$B$3:$AH$20,16,false)</f>
        <v>4</v>
      </c>
      <c r="O18" s="53">
        <f>vlookup($C18,Data!$B$3:$AH$20,17,false)</f>
        <v>4</v>
      </c>
      <c r="P18" s="53">
        <f>vlookup($C18,Data!$B$3:$AH$20,18,false)</f>
        <v>5</v>
      </c>
      <c r="Q18" s="53" t="str">
        <f>vlookup($C18,Data!$B$3:$AH$20,19,false)</f>
        <v>V</v>
      </c>
      <c r="R18" s="53">
        <f>vlookup($C18,Data!$B$3:$AH$20,20,false)</f>
        <v>5</v>
      </c>
      <c r="S18" s="53">
        <f>vlookup($C18,Data!$B$3:$AH$20,21,false)</f>
        <v>4</v>
      </c>
      <c r="T18" s="53">
        <f>vlookup($C18,Data!$B$3:$AH$20,22,false)</f>
        <v>5</v>
      </c>
      <c r="U18" s="53">
        <f>vlookup($C18,Data!$B$3:$AH$20,23,false)</f>
        <v>5</v>
      </c>
      <c r="V18" s="53">
        <f>vlookup($C18,Data!$B$3:$AH$20,24,false)</f>
        <v>4</v>
      </c>
      <c r="W18" s="53">
        <f>vlookup($C18,Data!$B$3:$AH$20,25,false)</f>
        <v>4</v>
      </c>
      <c r="X18" s="53">
        <f>vlookup($C18,Data!$B$3:$AH$20,26,false)</f>
        <v>5</v>
      </c>
      <c r="Y18" s="53">
        <f>vlookup($C18,Data!$B$3:$AH$20,27,false)</f>
        <v>4</v>
      </c>
      <c r="Z18" s="53">
        <f>vlookup($C18,Data!$B$3:$AH$20,28,false)</f>
        <v>4</v>
      </c>
      <c r="AA18" s="53">
        <f>vlookup($C18,Data!$B$3:$AH$20,29,false)</f>
        <v>5</v>
      </c>
      <c r="AB18" s="59">
        <f>vlookup($C18,Data!$B$3:$AH$20,30,false)</f>
        <v>68</v>
      </c>
      <c r="AC18" s="60">
        <f>vlookup($C18,Data!$B$3:$AH$20,31,false)</f>
        <v>1</v>
      </c>
      <c r="AD18" s="44" t="str">
        <f t="shared" si="2"/>
        <v>68.1v</v>
      </c>
      <c r="AE18" s="45">
        <f>if(ISBLANK(E18)," ",vlookup($C18,Data!$B$3:$AH$20,10,false))</f>
        <v>7.000000001</v>
      </c>
      <c r="AF18" s="61">
        <f>vlookup($C18,Data!$B$3:$AH$20,8,false)</f>
        <v>68</v>
      </c>
      <c r="AG18" s="61">
        <f>vlookup($C18,Data!$B$3:$AH$20,9,false)</f>
        <v>1</v>
      </c>
      <c r="AH18" s="47" t="str">
        <f t="shared" si="3"/>
        <v>68.1v</v>
      </c>
      <c r="AI18" s="48"/>
    </row>
    <row r="19" ht="16.5" customHeight="1">
      <c r="A19" s="31"/>
      <c r="B19" s="49"/>
      <c r="C19" s="50">
        <v>14.0</v>
      </c>
      <c r="D19" s="51"/>
      <c r="E19" s="52" t="str">
        <f>vlookup($C19,Data!$B$3:$AH$20,E$1,false)</f>
        <v>Mike Marquand</v>
      </c>
      <c r="F19" s="53" t="str">
        <f>vlookup($C19,Data!$B$3:$AH$20,F$1,false)</f>
        <v>B</v>
      </c>
      <c r="G19" s="53">
        <f>if(ISBLANK(E19)," ",vlookup($C19,Data!$B$3:$AH$20,12,false))</f>
        <v>3</v>
      </c>
      <c r="H19" s="54" t="str">
        <f>vlookup($C19,Data!$B$3:$AH$10,6,false)</f>
        <v>#N/A</v>
      </c>
      <c r="I19" s="54" t="str">
        <f>vlookup($C19,Data!$B$3:$AH$10,7,false)</f>
        <v>#N/A</v>
      </c>
      <c r="J19" s="55" t="str">
        <f t="shared" si="1"/>
        <v>#N/A</v>
      </c>
      <c r="K19" s="56">
        <f>vlookup($C19,Data!$B$3:$AH$20,13,false)</f>
        <v>4</v>
      </c>
      <c r="L19" s="57">
        <f>vlookup($C19,Data!$B$3:$AH$20,14,false)</f>
        <v>4</v>
      </c>
      <c r="M19" s="58">
        <f>vlookup($C19,Data!$B$3:$AH$20,15,false)</f>
        <v>5</v>
      </c>
      <c r="N19" s="53">
        <f>vlookup($C19,Data!$B$3:$AH$20,16,false)</f>
        <v>3</v>
      </c>
      <c r="O19" s="53">
        <f>vlookup($C19,Data!$B$3:$AH$20,17,false)</f>
        <v>5</v>
      </c>
      <c r="P19" s="53">
        <f>vlookup($C19,Data!$B$3:$AH$20,18,false)</f>
        <v>4</v>
      </c>
      <c r="Q19" s="53">
        <f>vlookup($C19,Data!$B$3:$AH$20,19,false)</f>
        <v>4</v>
      </c>
      <c r="R19" s="53" t="str">
        <f>vlookup($C19,Data!$B$3:$AH$20,20,false)</f>
        <v>V</v>
      </c>
      <c r="S19" s="53">
        <f>vlookup($C19,Data!$B$3:$AH$20,21,false)</f>
        <v>4</v>
      </c>
      <c r="T19" s="53">
        <f>vlookup($C19,Data!$B$3:$AH$20,22,false)</f>
        <v>5</v>
      </c>
      <c r="U19" s="53">
        <f>vlookup($C19,Data!$B$3:$AH$20,23,false)</f>
        <v>4</v>
      </c>
      <c r="V19" s="53">
        <f>vlookup($C19,Data!$B$3:$AH$20,24,false)</f>
        <v>5</v>
      </c>
      <c r="W19" s="53">
        <f>vlookup($C19,Data!$B$3:$AH$20,25,false)</f>
        <v>4</v>
      </c>
      <c r="X19" s="53">
        <f>vlookup($C19,Data!$B$3:$AH$20,26,false)</f>
        <v>5</v>
      </c>
      <c r="Y19" s="53">
        <f>vlookup($C19,Data!$B$3:$AH$20,27,false)</f>
        <v>4</v>
      </c>
      <c r="Z19" s="53">
        <f>vlookup($C19,Data!$B$3:$AH$20,28,false)</f>
        <v>4</v>
      </c>
      <c r="AA19" s="53" t="str">
        <f>vlookup($C19,Data!$B$3:$AH$20,29,false)</f>
        <v>V</v>
      </c>
      <c r="AB19" s="59">
        <f>vlookup($C19,Data!$B$3:$AH$20,30,false)</f>
        <v>66</v>
      </c>
      <c r="AC19" s="60">
        <f>vlookup($C19,Data!$B$3:$AH$20,31,false)</f>
        <v>2</v>
      </c>
      <c r="AD19" s="44" t="str">
        <f t="shared" si="2"/>
        <v>66.2v</v>
      </c>
      <c r="AE19" s="45">
        <f>if(ISBLANK(E19)," ",vlookup($C19,Data!$B$3:$AH$20,10,false))</f>
        <v>9.000000001</v>
      </c>
      <c r="AF19" s="61">
        <f>vlookup($C19,Data!$B$3:$AH$20,8,false)</f>
        <v>66</v>
      </c>
      <c r="AG19" s="61">
        <f>vlookup($C19,Data!$B$3:$AH$20,9,false)</f>
        <v>2</v>
      </c>
      <c r="AH19" s="47" t="str">
        <f t="shared" si="3"/>
        <v>66.2v</v>
      </c>
      <c r="AI19" s="48"/>
    </row>
    <row r="20" ht="16.5" customHeight="1">
      <c r="A20" s="31"/>
      <c r="B20" s="49"/>
      <c r="C20" s="50">
        <v>15.0</v>
      </c>
      <c r="D20" s="51"/>
      <c r="E20" s="52" t="str">
        <f>vlookup($C20,Data!$B$3:$AH$20,E$1,false)</f>
        <v>Jeremy Witham</v>
      </c>
      <c r="F20" s="53" t="str">
        <f>vlookup($C20,Data!$B$3:$AH$20,F$1,false)</f>
        <v>B</v>
      </c>
      <c r="G20" s="53">
        <f>if(ISBLANK(E20)," ",vlookup($C20,Data!$B$3:$AH$20,12,false))</f>
        <v>3</v>
      </c>
      <c r="H20" s="54" t="str">
        <f>vlookup($C20,Data!$B$3:$AH$10,6,false)</f>
        <v>#N/A</v>
      </c>
      <c r="I20" s="54" t="str">
        <f>vlookup($C20,Data!$B$3:$AH$10,7,false)</f>
        <v>#N/A</v>
      </c>
      <c r="J20" s="55" t="str">
        <f t="shared" si="1"/>
        <v>#N/A</v>
      </c>
      <c r="K20" s="56">
        <f>vlookup($C20,Data!$B$3:$AH$20,13,false)</f>
        <v>4</v>
      </c>
      <c r="L20" s="57">
        <f>vlookup($C20,Data!$B$3:$AH$20,14,false)</f>
        <v>4</v>
      </c>
      <c r="M20" s="58">
        <f>vlookup($C20,Data!$B$3:$AH$20,15,false)</f>
        <v>4</v>
      </c>
      <c r="N20" s="53">
        <f>vlookup($C20,Data!$B$3:$AH$20,16,false)</f>
        <v>4</v>
      </c>
      <c r="O20" s="53">
        <f>vlookup($C20,Data!$B$3:$AH$20,17,false)</f>
        <v>5</v>
      </c>
      <c r="P20" s="53">
        <f>vlookup($C20,Data!$B$3:$AH$20,18,false)</f>
        <v>5</v>
      </c>
      <c r="Q20" s="53">
        <f>vlookup($C20,Data!$B$3:$AH$20,19,false)</f>
        <v>4</v>
      </c>
      <c r="R20" s="53">
        <f>vlookup($C20,Data!$B$3:$AH$20,20,false)</f>
        <v>5</v>
      </c>
      <c r="S20" s="53">
        <f>vlookup($C20,Data!$B$3:$AH$20,21,false)</f>
        <v>4</v>
      </c>
      <c r="T20" s="53">
        <f>vlookup($C20,Data!$B$3:$AH$20,22,false)</f>
        <v>4</v>
      </c>
      <c r="U20" s="53">
        <f>vlookup($C20,Data!$B$3:$AH$20,23,false)</f>
        <v>4</v>
      </c>
      <c r="V20" s="53">
        <f>vlookup($C20,Data!$B$3:$AH$20,24,false)</f>
        <v>5</v>
      </c>
      <c r="W20" s="53" t="str">
        <f>vlookup($C20,Data!$B$3:$AH$20,25,false)</f>
        <v>V</v>
      </c>
      <c r="X20" s="53">
        <f>vlookup($C20,Data!$B$3:$AH$20,26,false)</f>
        <v>4</v>
      </c>
      <c r="Y20" s="53">
        <f>vlookup($C20,Data!$B$3:$AH$20,27,false)</f>
        <v>4</v>
      </c>
      <c r="Z20" s="53">
        <f>vlookup($C20,Data!$B$3:$AH$20,28,false)</f>
        <v>4</v>
      </c>
      <c r="AA20" s="53" t="str">
        <f>vlookup($C20,Data!$B$3:$AH$20,29,false)</f>
        <v>V</v>
      </c>
      <c r="AB20" s="59">
        <f>vlookup($C20,Data!$B$3:$AH$20,30,false)</f>
        <v>66</v>
      </c>
      <c r="AC20" s="60">
        <f>vlookup($C20,Data!$B$3:$AH$20,31,false)</f>
        <v>2</v>
      </c>
      <c r="AD20" s="44" t="str">
        <f t="shared" si="2"/>
        <v>66.2v</v>
      </c>
      <c r="AE20" s="45">
        <f>if(ISBLANK(E20)," ",vlookup($C20,Data!$B$3:$AH$20,10,false))</f>
        <v>9.000000001</v>
      </c>
      <c r="AF20" s="61">
        <f>vlookup($C20,Data!$B$3:$AH$20,8,false)</f>
        <v>66</v>
      </c>
      <c r="AG20" s="61">
        <f>vlookup($C20,Data!$B$3:$AH$20,9,false)</f>
        <v>2</v>
      </c>
      <c r="AH20" s="47" t="str">
        <f t="shared" si="3"/>
        <v>66.2v</v>
      </c>
      <c r="AI20" s="48"/>
    </row>
    <row r="21" ht="16.5" customHeight="1">
      <c r="A21" s="31"/>
      <c r="B21" s="49"/>
      <c r="C21" s="50">
        <v>16.0</v>
      </c>
      <c r="D21" s="51"/>
      <c r="E21" s="52" t="str">
        <f>vlookup($C21,Data!$B$3:$AH$20,E$1,false)</f>
        <v>Mikey Chammings</v>
      </c>
      <c r="F21" s="53" t="str">
        <f>vlookup($C21,Data!$B$3:$AH$20,F$1,false)</f>
        <v>B</v>
      </c>
      <c r="G21" s="53">
        <f>if(ISBLANK(E21)," ",vlookup($C21,Data!$B$3:$AH$20,12,false))</f>
        <v>1</v>
      </c>
      <c r="H21" s="61">
        <f>vlookup($C21,Data!$B$3:$AH$10,6,false)</f>
        <v>0</v>
      </c>
      <c r="I21" s="61">
        <f>vlookup($C21,Data!$B$3:$AH$10,7,false)</f>
        <v>0</v>
      </c>
      <c r="J21" s="55" t="str">
        <f t="shared" si="1"/>
        <v>0.0v</v>
      </c>
      <c r="K21" s="56">
        <f>vlookup($C21,Data!$B$3:$AH$20,13,false)</f>
        <v>4</v>
      </c>
      <c r="L21" s="57">
        <f>vlookup($C21,Data!$B$3:$AH$20,14,false)</f>
        <v>4</v>
      </c>
      <c r="M21" s="58">
        <f>vlookup($C21,Data!$B$3:$AH$20,15,false)</f>
        <v>4</v>
      </c>
      <c r="N21" s="53">
        <f>vlookup($C21,Data!$B$3:$AH$20,16,false)</f>
        <v>4</v>
      </c>
      <c r="O21" s="53">
        <f>vlookup($C21,Data!$B$3:$AH$20,17,false)</f>
        <v>4</v>
      </c>
      <c r="P21" s="53">
        <f>vlookup($C21,Data!$B$3:$AH$20,18,false)</f>
        <v>3</v>
      </c>
      <c r="Q21" s="53">
        <f>vlookup($C21,Data!$B$3:$AH$20,19,false)</f>
        <v>4</v>
      </c>
      <c r="R21" s="53">
        <f>vlookup($C21,Data!$B$3:$AH$20,20,false)</f>
        <v>5</v>
      </c>
      <c r="S21" s="53">
        <f>vlookup($C21,Data!$B$3:$AH$20,21,false)</f>
        <v>4</v>
      </c>
      <c r="T21" s="53">
        <f>vlookup($C21,Data!$B$3:$AH$20,22,false)</f>
        <v>5</v>
      </c>
      <c r="U21" s="53">
        <f>vlookup($C21,Data!$B$3:$AH$20,23,false)</f>
        <v>4</v>
      </c>
      <c r="V21" s="53">
        <f>vlookup($C21,Data!$B$3:$AH$20,24,false)</f>
        <v>4</v>
      </c>
      <c r="W21" s="53">
        <f>vlookup($C21,Data!$B$3:$AH$20,25,false)</f>
        <v>5</v>
      </c>
      <c r="X21" s="53">
        <f>vlookup($C21,Data!$B$3:$AH$20,26,false)</f>
        <v>4</v>
      </c>
      <c r="Y21" s="53">
        <f>vlookup($C21,Data!$B$3:$AH$20,27,false)</f>
        <v>5</v>
      </c>
      <c r="Z21" s="53" t="str">
        <f>vlookup($C21,Data!$B$3:$AH$20,28,false)</f>
        <v>V</v>
      </c>
      <c r="AA21" s="53" t="str">
        <f>vlookup($C21,Data!$B$3:$AH$20,29,false)</f>
        <v>V</v>
      </c>
      <c r="AB21" s="59">
        <f>vlookup($C21,Data!$B$3:$AH$20,30,false)</f>
        <v>65</v>
      </c>
      <c r="AC21" s="60">
        <f>vlookup($C21,Data!$B$3:$AH$20,31,false)</f>
        <v>2</v>
      </c>
      <c r="AD21" s="44" t="str">
        <f t="shared" si="2"/>
        <v>65.2v</v>
      </c>
      <c r="AE21" s="45">
        <f>if(ISBLANK(E21)," ",vlookup($C21,Data!$B$3:$AH$20,10,false))</f>
        <v>10</v>
      </c>
      <c r="AF21" s="61">
        <f>vlookup($C21,Data!$B$3:$AH$20,8,false)</f>
        <v>65</v>
      </c>
      <c r="AG21" s="61">
        <f>vlookup($C21,Data!$B$3:$AH$20,9,false)</f>
        <v>2</v>
      </c>
      <c r="AH21" s="47" t="str">
        <f t="shared" si="3"/>
        <v>65.2v</v>
      </c>
      <c r="AI21" s="48"/>
    </row>
    <row r="22" ht="16.5" customHeight="1">
      <c r="A22" s="31"/>
      <c r="B22" s="49"/>
      <c r="C22" s="50">
        <v>17.0</v>
      </c>
      <c r="D22" s="51"/>
      <c r="E22" s="52" t="str">
        <f>vlookup($C22,Data!$B$3:$AH$20,E$1,false)</f>
        <v>Jason Richards</v>
      </c>
      <c r="F22" s="53" t="str">
        <f>vlookup($C22,Data!$B$3:$AH$20,F$1,false)</f>
        <v>B</v>
      </c>
      <c r="G22" s="53">
        <f>if(ISBLANK(E22)," ",vlookup($C22,Data!$B$3:$AH$20,12,false))</f>
        <v>2</v>
      </c>
      <c r="H22" s="54" t="str">
        <f>vlookup($C22,Data!$B$3:$AH$10,6,false)</f>
        <v>#N/A</v>
      </c>
      <c r="I22" s="54" t="str">
        <f>vlookup($C22,Data!$B$3:$AH$10,7,false)</f>
        <v>#N/A</v>
      </c>
      <c r="J22" s="55" t="str">
        <f t="shared" si="1"/>
        <v>#N/A</v>
      </c>
      <c r="K22" s="56">
        <f>vlookup($C22,Data!$B$3:$AH$20,13,false)</f>
        <v>0</v>
      </c>
      <c r="L22" s="57">
        <f>vlookup($C22,Data!$B$3:$AH$20,14,false)</f>
        <v>4</v>
      </c>
      <c r="M22" s="58">
        <f>vlookup($C22,Data!$B$3:$AH$20,15,false)</f>
        <v>3</v>
      </c>
      <c r="N22" s="53">
        <f>vlookup($C22,Data!$B$3:$AH$20,16,false)</f>
        <v>4</v>
      </c>
      <c r="O22" s="53">
        <f>vlookup($C22,Data!$B$3:$AH$20,17,false)</f>
        <v>2</v>
      </c>
      <c r="P22" s="53">
        <f>vlookup($C22,Data!$B$3:$AH$20,18,false)</f>
        <v>4</v>
      </c>
      <c r="Q22" s="53">
        <f>vlookup($C22,Data!$B$3:$AH$20,19,false)</f>
        <v>4</v>
      </c>
      <c r="R22" s="53" t="str">
        <f>vlookup($C22,Data!$B$3:$AH$20,20,false)</f>
        <v>V</v>
      </c>
      <c r="S22" s="53">
        <f>vlookup($C22,Data!$B$3:$AH$20,21,false)</f>
        <v>5</v>
      </c>
      <c r="T22" s="53">
        <f>vlookup($C22,Data!$B$3:$AH$20,22,false)</f>
        <v>5</v>
      </c>
      <c r="U22" s="53">
        <f>vlookup($C22,Data!$B$3:$AH$20,23,false)</f>
        <v>5</v>
      </c>
      <c r="V22" s="53">
        <f>vlookup($C22,Data!$B$3:$AH$20,24,false)</f>
        <v>4</v>
      </c>
      <c r="W22" s="53">
        <f>vlookup($C22,Data!$B$3:$AH$20,25,false)</f>
        <v>4</v>
      </c>
      <c r="X22" s="53">
        <f>vlookup($C22,Data!$B$3:$AH$20,26,false)</f>
        <v>5</v>
      </c>
      <c r="Y22" s="53">
        <f>vlookup($C22,Data!$B$3:$AH$20,27,false)</f>
        <v>5</v>
      </c>
      <c r="Z22" s="53">
        <f>vlookup($C22,Data!$B$3:$AH$20,28,false)</f>
        <v>4</v>
      </c>
      <c r="AA22" s="53">
        <f>vlookup($C22,Data!$B$3:$AH$20,29,false)</f>
        <v>4</v>
      </c>
      <c r="AB22" s="59">
        <f>vlookup($C22,Data!$B$3:$AH$20,30,false)</f>
        <v>63</v>
      </c>
      <c r="AC22" s="60">
        <f>vlookup($C22,Data!$B$3:$AH$20,31,false)</f>
        <v>1</v>
      </c>
      <c r="AD22" s="44" t="str">
        <f t="shared" si="2"/>
        <v>63.1v</v>
      </c>
      <c r="AE22" s="45">
        <f>if(ISBLANK(E22)," ",vlookup($C22,Data!$B$3:$AH$20,10,false))</f>
        <v>12</v>
      </c>
      <c r="AF22" s="61">
        <f>vlookup($C22,Data!$B$3:$AH$20,8,false)</f>
        <v>63</v>
      </c>
      <c r="AG22" s="61">
        <f>vlookup($C22,Data!$B$3:$AH$20,9,false)</f>
        <v>1</v>
      </c>
      <c r="AH22" s="47" t="str">
        <f t="shared" si="3"/>
        <v>63.1v</v>
      </c>
      <c r="AI22" s="48"/>
    </row>
    <row r="23" ht="16.5" customHeight="1">
      <c r="A23" s="31"/>
      <c r="B23" s="63"/>
      <c r="C23" s="64">
        <v>18.0</v>
      </c>
      <c r="D23" s="65"/>
      <c r="E23" s="66" t="str">
        <f>vlookup($C23,Data!$B$3:$AH$20,E$1,false)</f>
        <v>Kieran Kelly</v>
      </c>
      <c r="F23" s="67" t="str">
        <f>vlookup($C23,Data!$B$3:$AH$20,F$1,false)</f>
        <v>B</v>
      </c>
      <c r="G23" s="67">
        <f>if(ISBLANK(E23)," ",vlookup($C23,Data!$B$3:$AH$20,12,false))</f>
        <v>3</v>
      </c>
      <c r="H23" s="68" t="str">
        <f>vlookup($C23,Data!$B$3:$AH$10,6,false)</f>
        <v>#N/A</v>
      </c>
      <c r="I23" s="68" t="str">
        <f>vlookup($C23,Data!$B$3:$AH$10,7,false)</f>
        <v>#N/A</v>
      </c>
      <c r="J23" s="69" t="str">
        <f t="shared" si="1"/>
        <v>#N/A</v>
      </c>
      <c r="K23" s="70">
        <f>vlookup($C23,Data!$B$3:$AH$20,13,false)</f>
        <v>4</v>
      </c>
      <c r="L23" s="71">
        <f>vlookup($C23,Data!$B$3:$AH$20,14,false)</f>
        <v>4</v>
      </c>
      <c r="M23" s="72">
        <f>vlookup($C23,Data!$B$3:$AH$20,15,false)</f>
        <v>4</v>
      </c>
      <c r="N23" s="67">
        <f>vlookup($C23,Data!$B$3:$AH$20,16,false)</f>
        <v>3</v>
      </c>
      <c r="O23" s="67">
        <f>vlookup($C23,Data!$B$3:$AH$20,17,false)</f>
        <v>1</v>
      </c>
      <c r="P23" s="67">
        <f>vlookup($C23,Data!$B$3:$AH$20,18,false)</f>
        <v>2</v>
      </c>
      <c r="Q23" s="67">
        <f>vlookup($C23,Data!$B$3:$AH$20,19,false)</f>
        <v>4</v>
      </c>
      <c r="R23" s="67">
        <f>vlookup($C23,Data!$B$3:$AH$20,20,false)</f>
        <v>4</v>
      </c>
      <c r="S23" s="67">
        <f>vlookup($C23,Data!$B$3:$AH$20,21,false)</f>
        <v>2</v>
      </c>
      <c r="T23" s="67">
        <f>vlookup($C23,Data!$B$3:$AH$20,22,false)</f>
        <v>5</v>
      </c>
      <c r="U23" s="67">
        <f>vlookup($C23,Data!$B$3:$AH$20,23,false)</f>
        <v>4</v>
      </c>
      <c r="V23" s="67">
        <f>vlookup($C23,Data!$B$3:$AH$20,24,false)</f>
        <v>4</v>
      </c>
      <c r="W23" s="67">
        <f>vlookup($C23,Data!$B$3:$AH$20,25,false)</f>
        <v>3</v>
      </c>
      <c r="X23" s="67">
        <f>vlookup($C23,Data!$B$3:$AH$20,26,false)</f>
        <v>5</v>
      </c>
      <c r="Y23" s="67">
        <f>vlookup($C23,Data!$B$3:$AH$20,27,false)</f>
        <v>5</v>
      </c>
      <c r="Z23" s="67">
        <f>vlookup($C23,Data!$B$3:$AH$20,28,false)</f>
        <v>4</v>
      </c>
      <c r="AA23" s="67">
        <f>vlookup($C23,Data!$B$3:$AH$20,29,false)</f>
        <v>4</v>
      </c>
      <c r="AB23" s="73">
        <f>vlookup($C23,Data!$B$3:$AH$20,30,false)</f>
        <v>54</v>
      </c>
      <c r="AC23" s="74">
        <f>vlookup($C23,Data!$B$3:$AH$20,31,false)</f>
        <v>0</v>
      </c>
      <c r="AD23" s="75" t="str">
        <f t="shared" si="2"/>
        <v>54.0v</v>
      </c>
      <c r="AE23" s="76">
        <f>if(ISBLANK(E23)," ",vlookup($C23,Data!$B$3:$AH$20,10,false))</f>
        <v>21</v>
      </c>
      <c r="AF23" s="77">
        <f>vlookup($C23,Data!$B$3:$AH$20,8,false)</f>
        <v>54</v>
      </c>
      <c r="AG23" s="77">
        <f>vlookup($C23,Data!$B$3:$AH$20,9,false)</f>
        <v>0</v>
      </c>
      <c r="AH23" s="78" t="str">
        <f t="shared" si="3"/>
        <v>54.0v</v>
      </c>
      <c r="AI23" s="48"/>
    </row>
    <row r="24" ht="16.5" customHeight="1">
      <c r="A24" s="31"/>
      <c r="B24" s="31"/>
      <c r="C24" s="79"/>
      <c r="D24" s="80"/>
      <c r="E24" s="81"/>
      <c r="F24" s="79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82"/>
      <c r="AC24" s="82"/>
      <c r="AD24" s="82"/>
      <c r="AE24" s="48"/>
      <c r="AF24" s="48"/>
      <c r="AG24" s="48"/>
      <c r="AH24" s="48"/>
      <c r="AI24" s="48"/>
    </row>
  </sheetData>
  <mergeCells count="3">
    <mergeCell ref="B2:G2"/>
    <mergeCell ref="B3:F3"/>
    <mergeCell ref="B5:D5"/>
  </mergeCells>
  <conditionalFormatting sqref="D1 D4 D6:D24">
    <cfRule type="cellIs" dxfId="0" priority="1" operator="equal">
      <formula>"▼"</formula>
    </cfRule>
  </conditionalFormatting>
  <conditionalFormatting sqref="D1 D4 D6:D24">
    <cfRule type="cellIs" dxfId="0" priority="2" operator="equal">
      <formula>"▼"</formula>
    </cfRule>
  </conditionalFormatting>
  <conditionalFormatting sqref="D1 D4 D6:D24">
    <cfRule type="cellIs" dxfId="1" priority="3" operator="equal">
      <formula>"▲"</formula>
    </cfRule>
  </conditionalFormatting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hidden="1" min="1" max="1" width="7.88"/>
    <col customWidth="1" hidden="1" min="2" max="2" width="8.38"/>
    <col customWidth="1" hidden="1" min="3" max="3" width="3.38"/>
    <col customWidth="1" hidden="1" min="4" max="4" width="4.88"/>
    <col customWidth="1" min="5" max="5" width="16.13"/>
    <col customWidth="1" min="6" max="6" width="7.13"/>
    <col customWidth="1" hidden="1" min="7" max="7" width="9.25"/>
    <col customWidth="1" hidden="1" min="8" max="8" width="8.25"/>
    <col customWidth="1" hidden="1" min="9" max="10" width="9.25"/>
    <col customWidth="1" hidden="1" min="11" max="11" width="8.25"/>
    <col customWidth="1" hidden="1" min="12" max="12" width="5.63"/>
    <col customWidth="1" min="13" max="13" width="6.38"/>
    <col customWidth="1" min="14" max="30" width="3.38"/>
    <col customWidth="1" min="31" max="31" width="5.38"/>
    <col customWidth="1" min="32" max="32" width="4.88"/>
    <col customWidth="1" min="33" max="33" width="6.63"/>
    <col customWidth="1" min="34" max="34" width="8.38"/>
    <col customWidth="1" hidden="1" min="35" max="35" width="9.5"/>
    <col customWidth="1" hidden="1" min="36" max="36" width="3.63"/>
    <col customWidth="1" hidden="1" min="37" max="44" width="6.0"/>
  </cols>
  <sheetData>
    <row r="1">
      <c r="A1" s="83" t="s">
        <v>19</v>
      </c>
      <c r="B1" s="83" t="s">
        <v>20</v>
      </c>
      <c r="C1" s="83" t="s">
        <v>21</v>
      </c>
      <c r="E1" s="84" t="s">
        <v>22</v>
      </c>
      <c r="F1" s="83" t="s">
        <v>4</v>
      </c>
      <c r="G1" s="85" t="s">
        <v>6</v>
      </c>
      <c r="H1" s="85" t="s">
        <v>7</v>
      </c>
      <c r="I1" s="85" t="s">
        <v>15</v>
      </c>
      <c r="J1" s="85" t="s">
        <v>16</v>
      </c>
      <c r="K1" s="85" t="s">
        <v>23</v>
      </c>
      <c r="L1" s="86"/>
      <c r="M1" s="83" t="s">
        <v>5</v>
      </c>
      <c r="N1" s="86" t="s">
        <v>24</v>
      </c>
      <c r="AE1" s="87" t="s">
        <v>25</v>
      </c>
      <c r="AG1" s="88" t="s">
        <v>26</v>
      </c>
      <c r="AH1" s="88" t="s">
        <v>14</v>
      </c>
      <c r="AI1" s="83" t="s">
        <v>27</v>
      </c>
      <c r="AJ1" s="86"/>
      <c r="AK1" s="86" t="s">
        <v>28</v>
      </c>
      <c r="AL1" s="86" t="s">
        <v>29</v>
      </c>
      <c r="AM1" s="86" t="s">
        <v>30</v>
      </c>
      <c r="AN1" s="86" t="s">
        <v>31</v>
      </c>
      <c r="AO1" s="86" t="s">
        <v>32</v>
      </c>
      <c r="AP1" s="86" t="s">
        <v>33</v>
      </c>
      <c r="AQ1" s="86" t="s">
        <v>34</v>
      </c>
      <c r="AR1" s="83" t="s">
        <v>35</v>
      </c>
    </row>
    <row r="2">
      <c r="G2" s="89">
        <v>0.0</v>
      </c>
      <c r="H2" s="89">
        <v>0.0</v>
      </c>
      <c r="I2" s="89">
        <v>75.0</v>
      </c>
      <c r="J2" s="89">
        <v>15.0</v>
      </c>
      <c r="N2" s="86" t="s">
        <v>9</v>
      </c>
      <c r="O2" s="86" t="s">
        <v>10</v>
      </c>
      <c r="P2" s="86">
        <v>1.0</v>
      </c>
      <c r="Q2" s="86">
        <v>2.0</v>
      </c>
      <c r="R2" s="86">
        <v>3.0</v>
      </c>
      <c r="S2" s="86">
        <v>4.0</v>
      </c>
      <c r="T2" s="86">
        <v>5.0</v>
      </c>
      <c r="U2" s="86">
        <v>6.0</v>
      </c>
      <c r="V2" s="86">
        <v>7.0</v>
      </c>
      <c r="W2" s="86">
        <v>8.0</v>
      </c>
      <c r="X2" s="86">
        <v>9.0</v>
      </c>
      <c r="Y2" s="86">
        <v>10.0</v>
      </c>
      <c r="Z2" s="86">
        <v>11.0</v>
      </c>
      <c r="AA2" s="86">
        <v>12.0</v>
      </c>
      <c r="AB2" s="86">
        <v>13.0</v>
      </c>
      <c r="AC2" s="86">
        <v>14.0</v>
      </c>
      <c r="AD2" s="86">
        <v>15.0</v>
      </c>
      <c r="AE2" s="87" t="s">
        <v>36</v>
      </c>
      <c r="AF2" s="87" t="s">
        <v>28</v>
      </c>
    </row>
    <row r="3">
      <c r="A3" s="90">
        <v>1.0</v>
      </c>
      <c r="B3" s="90">
        <f t="shared" ref="B3:B20" si="2">rank(AI3,$AI$3:$AI$20,0)</f>
        <v>9</v>
      </c>
      <c r="C3" s="90" t="str">
        <f t="shared" ref="C3:C20" si="3">if(D3&gt;0,"▲",if(D3&lt;0,"▼",""))</f>
        <v>▼</v>
      </c>
      <c r="D3" s="90">
        <f t="shared" ref="D3:D20" si="4">A3-B3</f>
        <v>-8</v>
      </c>
      <c r="E3" s="91" t="s">
        <v>37</v>
      </c>
      <c r="F3" s="90" t="s">
        <v>38</v>
      </c>
      <c r="G3" s="92">
        <v>0.0</v>
      </c>
      <c r="H3" s="92">
        <v>0.0</v>
      </c>
      <c r="I3" s="93">
        <f t="shared" ref="I3:J3" si="1">G3+AE3</f>
        <v>69</v>
      </c>
      <c r="J3" s="93">
        <f t="shared" si="1"/>
        <v>4</v>
      </c>
      <c r="K3" s="93">
        <f t="shared" ref="K3:K20" si="6">-(G3-$G$2-L3-AH3)</f>
        <v>6</v>
      </c>
      <c r="L3" s="90">
        <v>1.0E-10</v>
      </c>
      <c r="M3" s="90">
        <v>2.0</v>
      </c>
      <c r="N3" s="90">
        <v>4.0</v>
      </c>
      <c r="O3" s="90">
        <v>5.0</v>
      </c>
      <c r="P3" s="90">
        <v>5.0</v>
      </c>
      <c r="Q3" s="90">
        <v>5.0</v>
      </c>
      <c r="R3" s="90">
        <v>4.0</v>
      </c>
      <c r="S3" s="90">
        <v>4.0</v>
      </c>
      <c r="T3" s="90" t="s">
        <v>39</v>
      </c>
      <c r="U3" s="90" t="s">
        <v>39</v>
      </c>
      <c r="V3" s="90">
        <v>4.0</v>
      </c>
      <c r="W3" s="90">
        <v>5.0</v>
      </c>
      <c r="X3" s="90">
        <v>4.0</v>
      </c>
      <c r="Y3" s="90" t="s">
        <v>39</v>
      </c>
      <c r="Z3" s="90">
        <v>4.0</v>
      </c>
      <c r="AA3" s="90">
        <v>4.0</v>
      </c>
      <c r="AB3" s="90" t="s">
        <v>39</v>
      </c>
      <c r="AC3" s="90">
        <v>5.0</v>
      </c>
      <c r="AD3" s="90">
        <v>5.0</v>
      </c>
      <c r="AE3" s="94">
        <f t="shared" ref="AE3:AE20" si="7">((AK3+AL3)*5)+(AM3*4)+(AN3*3)+(AO3*2)+(AP3*1)</f>
        <v>69</v>
      </c>
      <c r="AF3" s="94">
        <f t="shared" ref="AF3:AF20" si="8">AK3</f>
        <v>4</v>
      </c>
      <c r="AG3" s="94">
        <f t="shared" ref="AG3:AG20" si="9">15-AR3</f>
        <v>15</v>
      </c>
      <c r="AH3" s="94">
        <f t="shared" ref="AH3:AH20" si="10">if(ISBLANK(N3),"75",(AG3*5)-AE3)</f>
        <v>6</v>
      </c>
      <c r="AI3" s="95">
        <f t="shared" ref="AI3:AI20" si="11">$I$2-(K3)+(J3*0.01)</f>
        <v>69.04</v>
      </c>
      <c r="AJ3" s="96"/>
      <c r="AK3" s="96">
        <f t="shared" ref="AK3:AK20" si="12">countif($P3:$AD3,"=v")</f>
        <v>4</v>
      </c>
      <c r="AL3" s="96">
        <f t="shared" ref="AL3:AL20" si="13">countif($P3:$AD3,"=5")</f>
        <v>5</v>
      </c>
      <c r="AM3" s="96">
        <f t="shared" ref="AM3:AM20" si="14">countif($P3:$AD3,"=4")</f>
        <v>6</v>
      </c>
      <c r="AN3" s="96">
        <f t="shared" ref="AN3:AN20" si="15">countif($P3:$AD3,"=3")</f>
        <v>0</v>
      </c>
      <c r="AO3" s="96">
        <f t="shared" ref="AO3:AO20" si="16">countif($P3:$AD3,"=2")</f>
        <v>0</v>
      </c>
      <c r="AP3" s="96">
        <f t="shared" ref="AP3:AP20" si="17">countif($P3:$AD3,"=1")</f>
        <v>0</v>
      </c>
      <c r="AQ3" s="96">
        <f t="shared" ref="AQ3:AQ20" si="18">countif($P3:$AD3,"=0")</f>
        <v>0</v>
      </c>
      <c r="AR3" s="96">
        <f t="shared" ref="AR3:AR20" si="19">COUNTBLANK(P3:AD3)</f>
        <v>0</v>
      </c>
    </row>
    <row r="4">
      <c r="A4" s="90">
        <v>2.0</v>
      </c>
      <c r="B4" s="90">
        <f t="shared" si="2"/>
        <v>3</v>
      </c>
      <c r="C4" s="90" t="str">
        <f t="shared" si="3"/>
        <v>▼</v>
      </c>
      <c r="D4" s="90">
        <f t="shared" si="4"/>
        <v>-1</v>
      </c>
      <c r="E4" s="91" t="s">
        <v>40</v>
      </c>
      <c r="F4" s="90" t="s">
        <v>38</v>
      </c>
      <c r="G4" s="92">
        <v>0.0</v>
      </c>
      <c r="H4" s="92">
        <v>0.0</v>
      </c>
      <c r="I4" s="93">
        <f t="shared" ref="I4:J4" si="5">G4+AE4</f>
        <v>73</v>
      </c>
      <c r="J4" s="93">
        <f t="shared" si="5"/>
        <v>6</v>
      </c>
      <c r="K4" s="93">
        <f t="shared" si="6"/>
        <v>2</v>
      </c>
      <c r="L4" s="90">
        <v>2.0E-10</v>
      </c>
      <c r="M4" s="90">
        <v>1.0</v>
      </c>
      <c r="N4" s="90">
        <v>3.0</v>
      </c>
      <c r="O4" s="90" t="s">
        <v>39</v>
      </c>
      <c r="P4" s="90" t="s">
        <v>39</v>
      </c>
      <c r="Q4" s="90">
        <v>4.0</v>
      </c>
      <c r="R4" s="90">
        <v>5.0</v>
      </c>
      <c r="S4" s="90" t="s">
        <v>39</v>
      </c>
      <c r="T4" s="90">
        <v>5.0</v>
      </c>
      <c r="U4" s="90">
        <v>5.0</v>
      </c>
      <c r="V4" s="90">
        <v>5.0</v>
      </c>
      <c r="W4" s="90" t="s">
        <v>39</v>
      </c>
      <c r="X4" s="90">
        <v>5.0</v>
      </c>
      <c r="Y4" s="90" t="s">
        <v>39</v>
      </c>
      <c r="Z4" s="90">
        <v>5.0</v>
      </c>
      <c r="AA4" s="90">
        <v>5.0</v>
      </c>
      <c r="AB4" s="90">
        <v>4.0</v>
      </c>
      <c r="AC4" s="90" t="s">
        <v>39</v>
      </c>
      <c r="AD4" s="90" t="s">
        <v>39</v>
      </c>
      <c r="AE4" s="94">
        <f t="shared" si="7"/>
        <v>73</v>
      </c>
      <c r="AF4" s="94">
        <f t="shared" si="8"/>
        <v>6</v>
      </c>
      <c r="AG4" s="94">
        <f t="shared" si="9"/>
        <v>15</v>
      </c>
      <c r="AH4" s="94">
        <f t="shared" si="10"/>
        <v>2</v>
      </c>
      <c r="AI4" s="95">
        <f t="shared" si="11"/>
        <v>73.06</v>
      </c>
      <c r="AJ4" s="96"/>
      <c r="AK4" s="96">
        <f t="shared" si="12"/>
        <v>6</v>
      </c>
      <c r="AL4" s="96">
        <f t="shared" si="13"/>
        <v>7</v>
      </c>
      <c r="AM4" s="96">
        <f t="shared" si="14"/>
        <v>2</v>
      </c>
      <c r="AN4" s="96">
        <f t="shared" si="15"/>
        <v>0</v>
      </c>
      <c r="AO4" s="96">
        <f t="shared" si="16"/>
        <v>0</v>
      </c>
      <c r="AP4" s="96">
        <f t="shared" si="17"/>
        <v>0</v>
      </c>
      <c r="AQ4" s="96">
        <f t="shared" si="18"/>
        <v>0</v>
      </c>
      <c r="AR4" s="96">
        <f t="shared" si="19"/>
        <v>0</v>
      </c>
    </row>
    <row r="5">
      <c r="A5" s="90">
        <v>3.0</v>
      </c>
      <c r="B5" s="90">
        <f t="shared" si="2"/>
        <v>4</v>
      </c>
      <c r="C5" s="90" t="str">
        <f t="shared" si="3"/>
        <v>▼</v>
      </c>
      <c r="D5" s="90">
        <f t="shared" si="4"/>
        <v>-1</v>
      </c>
      <c r="E5" s="91" t="s">
        <v>41</v>
      </c>
      <c r="F5" s="90" t="s">
        <v>38</v>
      </c>
      <c r="G5" s="92">
        <v>0.0</v>
      </c>
      <c r="H5" s="92">
        <v>0.0</v>
      </c>
      <c r="I5" s="93">
        <f t="shared" ref="I5:J5" si="20">G5+AE5</f>
        <v>72</v>
      </c>
      <c r="J5" s="93">
        <f t="shared" si="20"/>
        <v>8</v>
      </c>
      <c r="K5" s="93">
        <f t="shared" si="6"/>
        <v>3</v>
      </c>
      <c r="L5" s="90">
        <v>3.0E-10</v>
      </c>
      <c r="M5" s="90">
        <v>1.0</v>
      </c>
      <c r="N5" s="90">
        <v>2.0</v>
      </c>
      <c r="O5" s="90" t="s">
        <v>39</v>
      </c>
      <c r="P5" s="90" t="s">
        <v>39</v>
      </c>
      <c r="Q5" s="90" t="s">
        <v>39</v>
      </c>
      <c r="R5" s="90">
        <v>4.0</v>
      </c>
      <c r="S5" s="90">
        <v>5.0</v>
      </c>
      <c r="T5" s="90" t="s">
        <v>39</v>
      </c>
      <c r="U5" s="90">
        <v>5.0</v>
      </c>
      <c r="V5" s="90" t="s">
        <v>39</v>
      </c>
      <c r="W5" s="90">
        <v>4.0</v>
      </c>
      <c r="X5" s="90" t="s">
        <v>39</v>
      </c>
      <c r="Y5" s="90" t="s">
        <v>39</v>
      </c>
      <c r="Z5" s="90">
        <v>4.0</v>
      </c>
      <c r="AA5" s="90">
        <v>5.0</v>
      </c>
      <c r="AB5" s="90" t="s">
        <v>39</v>
      </c>
      <c r="AC5" s="90" t="s">
        <v>39</v>
      </c>
      <c r="AD5" s="90">
        <v>5.0</v>
      </c>
      <c r="AE5" s="94">
        <f t="shared" si="7"/>
        <v>72</v>
      </c>
      <c r="AF5" s="94">
        <f t="shared" si="8"/>
        <v>8</v>
      </c>
      <c r="AG5" s="94">
        <f t="shared" si="9"/>
        <v>15</v>
      </c>
      <c r="AH5" s="94">
        <f t="shared" si="10"/>
        <v>3</v>
      </c>
      <c r="AI5" s="95">
        <f t="shared" si="11"/>
        <v>72.08</v>
      </c>
      <c r="AJ5" s="96"/>
      <c r="AK5" s="96">
        <f t="shared" si="12"/>
        <v>8</v>
      </c>
      <c r="AL5" s="96">
        <f t="shared" si="13"/>
        <v>4</v>
      </c>
      <c r="AM5" s="96">
        <f t="shared" si="14"/>
        <v>3</v>
      </c>
      <c r="AN5" s="96">
        <f t="shared" si="15"/>
        <v>0</v>
      </c>
      <c r="AO5" s="96">
        <f t="shared" si="16"/>
        <v>0</v>
      </c>
      <c r="AP5" s="96">
        <f t="shared" si="17"/>
        <v>0</v>
      </c>
      <c r="AQ5" s="96">
        <f t="shared" si="18"/>
        <v>0</v>
      </c>
      <c r="AR5" s="96">
        <f t="shared" si="19"/>
        <v>0</v>
      </c>
    </row>
    <row r="6">
      <c r="A6" s="90">
        <v>4.0</v>
      </c>
      <c r="B6" s="90">
        <f t="shared" si="2"/>
        <v>6</v>
      </c>
      <c r="C6" s="90" t="str">
        <f t="shared" si="3"/>
        <v>▼</v>
      </c>
      <c r="D6" s="90">
        <f t="shared" si="4"/>
        <v>-2</v>
      </c>
      <c r="E6" s="91" t="s">
        <v>42</v>
      </c>
      <c r="F6" s="90" t="s">
        <v>43</v>
      </c>
      <c r="G6" s="92">
        <v>0.0</v>
      </c>
      <c r="H6" s="92">
        <v>0.0</v>
      </c>
      <c r="I6" s="93">
        <f t="shared" ref="I6:J6" si="21">G6+AE6</f>
        <v>71</v>
      </c>
      <c r="J6" s="93">
        <f t="shared" si="21"/>
        <v>5</v>
      </c>
      <c r="K6" s="93">
        <f t="shared" si="6"/>
        <v>4</v>
      </c>
      <c r="L6" s="90">
        <v>4.0E-10</v>
      </c>
      <c r="M6" s="90">
        <v>3.0</v>
      </c>
      <c r="N6" s="90">
        <v>4.0</v>
      </c>
      <c r="O6" s="90">
        <v>4.0</v>
      </c>
      <c r="P6" s="90">
        <v>4.0</v>
      </c>
      <c r="Q6" s="90">
        <v>5.0</v>
      </c>
      <c r="R6" s="90">
        <v>5.0</v>
      </c>
      <c r="S6" s="90" t="s">
        <v>39</v>
      </c>
      <c r="T6" s="90">
        <v>4.0</v>
      </c>
      <c r="U6" s="90">
        <v>4.0</v>
      </c>
      <c r="V6" s="90">
        <v>4.0</v>
      </c>
      <c r="W6" s="90" t="s">
        <v>39</v>
      </c>
      <c r="X6" s="90" t="s">
        <v>39</v>
      </c>
      <c r="Y6" s="90">
        <v>5.0</v>
      </c>
      <c r="Z6" s="90">
        <v>5.0</v>
      </c>
      <c r="AA6" s="90">
        <v>5.0</v>
      </c>
      <c r="AB6" s="90" t="s">
        <v>39</v>
      </c>
      <c r="AC6" s="90" t="s">
        <v>39</v>
      </c>
      <c r="AD6" s="90">
        <v>5.0</v>
      </c>
      <c r="AE6" s="94">
        <f t="shared" si="7"/>
        <v>71</v>
      </c>
      <c r="AF6" s="94">
        <f t="shared" si="8"/>
        <v>5</v>
      </c>
      <c r="AG6" s="94">
        <f t="shared" si="9"/>
        <v>15</v>
      </c>
      <c r="AH6" s="94">
        <f t="shared" si="10"/>
        <v>4</v>
      </c>
      <c r="AI6" s="95">
        <f t="shared" si="11"/>
        <v>71.05</v>
      </c>
      <c r="AJ6" s="96"/>
      <c r="AK6" s="96">
        <f t="shared" si="12"/>
        <v>5</v>
      </c>
      <c r="AL6" s="96">
        <f t="shared" si="13"/>
        <v>6</v>
      </c>
      <c r="AM6" s="96">
        <f t="shared" si="14"/>
        <v>4</v>
      </c>
      <c r="AN6" s="96">
        <f t="shared" si="15"/>
        <v>0</v>
      </c>
      <c r="AO6" s="96">
        <f t="shared" si="16"/>
        <v>0</v>
      </c>
      <c r="AP6" s="96">
        <f t="shared" si="17"/>
        <v>0</v>
      </c>
      <c r="AQ6" s="96">
        <f t="shared" si="18"/>
        <v>0</v>
      </c>
      <c r="AR6" s="96">
        <f t="shared" si="19"/>
        <v>0</v>
      </c>
    </row>
    <row r="7">
      <c r="A7" s="90">
        <v>5.0</v>
      </c>
      <c r="B7" s="90">
        <f t="shared" si="2"/>
        <v>5</v>
      </c>
      <c r="C7" s="90" t="str">
        <f t="shared" si="3"/>
        <v/>
      </c>
      <c r="D7" s="90">
        <f t="shared" si="4"/>
        <v>0</v>
      </c>
      <c r="E7" s="91" t="s">
        <v>44</v>
      </c>
      <c r="F7" s="90" t="s">
        <v>43</v>
      </c>
      <c r="G7" s="92">
        <v>0.0</v>
      </c>
      <c r="H7" s="92">
        <v>0.0</v>
      </c>
      <c r="I7" s="93">
        <f t="shared" ref="I7:J7" si="22">G7+AE7</f>
        <v>71</v>
      </c>
      <c r="J7" s="93">
        <f t="shared" si="22"/>
        <v>7</v>
      </c>
      <c r="K7" s="93">
        <f t="shared" si="6"/>
        <v>4.000000001</v>
      </c>
      <c r="L7" s="90">
        <v>5.0E-10</v>
      </c>
      <c r="M7" s="90">
        <v>1.0</v>
      </c>
      <c r="N7" s="90">
        <v>4.0</v>
      </c>
      <c r="O7" s="90" t="s">
        <v>39</v>
      </c>
      <c r="P7" s="90" t="s">
        <v>39</v>
      </c>
      <c r="Q7" s="90">
        <v>4.0</v>
      </c>
      <c r="R7" s="90" t="s">
        <v>39</v>
      </c>
      <c r="S7" s="90" t="s">
        <v>39</v>
      </c>
      <c r="T7" s="90" t="s">
        <v>39</v>
      </c>
      <c r="U7" s="90">
        <v>4.0</v>
      </c>
      <c r="V7" s="90">
        <v>5.0</v>
      </c>
      <c r="W7" s="90">
        <v>4.0</v>
      </c>
      <c r="X7" s="90" t="s">
        <v>39</v>
      </c>
      <c r="Y7" s="90" t="s">
        <v>39</v>
      </c>
      <c r="Z7" s="90">
        <v>5.0</v>
      </c>
      <c r="AA7" s="90" t="s">
        <v>39</v>
      </c>
      <c r="AB7" s="90">
        <v>5.0</v>
      </c>
      <c r="AC7" s="90">
        <v>5.0</v>
      </c>
      <c r="AD7" s="90">
        <v>4.0</v>
      </c>
      <c r="AE7" s="94">
        <f t="shared" si="7"/>
        <v>71</v>
      </c>
      <c r="AF7" s="94">
        <f t="shared" si="8"/>
        <v>7</v>
      </c>
      <c r="AG7" s="94">
        <f t="shared" si="9"/>
        <v>15</v>
      </c>
      <c r="AH7" s="94">
        <f t="shared" si="10"/>
        <v>4</v>
      </c>
      <c r="AI7" s="95">
        <f t="shared" si="11"/>
        <v>71.07</v>
      </c>
      <c r="AJ7" s="96"/>
      <c r="AK7" s="96">
        <f t="shared" si="12"/>
        <v>7</v>
      </c>
      <c r="AL7" s="96">
        <f t="shared" si="13"/>
        <v>4</v>
      </c>
      <c r="AM7" s="96">
        <f t="shared" si="14"/>
        <v>4</v>
      </c>
      <c r="AN7" s="96">
        <f t="shared" si="15"/>
        <v>0</v>
      </c>
      <c r="AO7" s="96">
        <f t="shared" si="16"/>
        <v>0</v>
      </c>
      <c r="AP7" s="96">
        <f t="shared" si="17"/>
        <v>0</v>
      </c>
      <c r="AQ7" s="96">
        <f t="shared" si="18"/>
        <v>0</v>
      </c>
      <c r="AR7" s="96">
        <f t="shared" si="19"/>
        <v>0</v>
      </c>
    </row>
    <row r="8">
      <c r="A8" s="90">
        <v>6.0</v>
      </c>
      <c r="B8" s="90">
        <f t="shared" si="2"/>
        <v>16</v>
      </c>
      <c r="C8" s="90" t="str">
        <f t="shared" si="3"/>
        <v>▼</v>
      </c>
      <c r="D8" s="90">
        <f t="shared" si="4"/>
        <v>-10</v>
      </c>
      <c r="E8" s="91" t="s">
        <v>45</v>
      </c>
      <c r="F8" s="90" t="s">
        <v>38</v>
      </c>
      <c r="G8" s="92">
        <v>0.0</v>
      </c>
      <c r="H8" s="92">
        <v>0.0</v>
      </c>
      <c r="I8" s="93">
        <f t="shared" ref="I8:J8" si="23">G8+AE8</f>
        <v>65</v>
      </c>
      <c r="J8" s="93">
        <f t="shared" si="23"/>
        <v>2</v>
      </c>
      <c r="K8" s="93">
        <f t="shared" si="6"/>
        <v>10</v>
      </c>
      <c r="L8" s="90">
        <v>6.0E-10</v>
      </c>
      <c r="M8" s="90">
        <v>1.0</v>
      </c>
      <c r="N8" s="90">
        <v>4.0</v>
      </c>
      <c r="O8" s="90">
        <v>4.0</v>
      </c>
      <c r="P8" s="90">
        <v>4.0</v>
      </c>
      <c r="Q8" s="90">
        <v>4.0</v>
      </c>
      <c r="R8" s="90">
        <v>4.0</v>
      </c>
      <c r="S8" s="90">
        <v>3.0</v>
      </c>
      <c r="T8" s="90">
        <v>4.0</v>
      </c>
      <c r="U8" s="90">
        <v>5.0</v>
      </c>
      <c r="V8" s="90">
        <v>4.0</v>
      </c>
      <c r="W8" s="90">
        <v>5.0</v>
      </c>
      <c r="X8" s="90">
        <v>4.0</v>
      </c>
      <c r="Y8" s="90">
        <v>4.0</v>
      </c>
      <c r="Z8" s="90">
        <v>5.0</v>
      </c>
      <c r="AA8" s="90">
        <v>4.0</v>
      </c>
      <c r="AB8" s="90">
        <v>5.0</v>
      </c>
      <c r="AC8" s="90" t="s">
        <v>39</v>
      </c>
      <c r="AD8" s="90" t="s">
        <v>39</v>
      </c>
      <c r="AE8" s="94">
        <f t="shared" si="7"/>
        <v>65</v>
      </c>
      <c r="AF8" s="94">
        <f t="shared" si="8"/>
        <v>2</v>
      </c>
      <c r="AG8" s="94">
        <f t="shared" si="9"/>
        <v>15</v>
      </c>
      <c r="AH8" s="94">
        <f t="shared" si="10"/>
        <v>10</v>
      </c>
      <c r="AI8" s="95">
        <f t="shared" si="11"/>
        <v>65.02</v>
      </c>
      <c r="AJ8" s="96"/>
      <c r="AK8" s="96">
        <f t="shared" si="12"/>
        <v>2</v>
      </c>
      <c r="AL8" s="96">
        <f t="shared" si="13"/>
        <v>4</v>
      </c>
      <c r="AM8" s="96">
        <f t="shared" si="14"/>
        <v>8</v>
      </c>
      <c r="AN8" s="96">
        <f t="shared" si="15"/>
        <v>1</v>
      </c>
      <c r="AO8" s="96">
        <f t="shared" si="16"/>
        <v>0</v>
      </c>
      <c r="AP8" s="96">
        <f t="shared" si="17"/>
        <v>0</v>
      </c>
      <c r="AQ8" s="96">
        <f t="shared" si="18"/>
        <v>0</v>
      </c>
      <c r="AR8" s="96">
        <f t="shared" si="19"/>
        <v>0</v>
      </c>
    </row>
    <row r="9">
      <c r="A9" s="90">
        <v>7.0</v>
      </c>
      <c r="B9" s="90">
        <f t="shared" si="2"/>
        <v>7</v>
      </c>
      <c r="C9" s="90" t="str">
        <f t="shared" si="3"/>
        <v/>
      </c>
      <c r="D9" s="90">
        <f t="shared" si="4"/>
        <v>0</v>
      </c>
      <c r="E9" s="91" t="s">
        <v>46</v>
      </c>
      <c r="F9" s="90" t="s">
        <v>38</v>
      </c>
      <c r="G9" s="92">
        <v>0.0</v>
      </c>
      <c r="H9" s="92">
        <v>0.0</v>
      </c>
      <c r="I9" s="93">
        <f t="shared" ref="I9:J9" si="24">G9+AE9</f>
        <v>71</v>
      </c>
      <c r="J9" s="93">
        <f t="shared" si="24"/>
        <v>5</v>
      </c>
      <c r="K9" s="93">
        <f t="shared" si="6"/>
        <v>4.000000001</v>
      </c>
      <c r="L9" s="90">
        <v>7.0E-10</v>
      </c>
      <c r="M9" s="90">
        <v>2.0</v>
      </c>
      <c r="N9" s="90">
        <v>4.0</v>
      </c>
      <c r="O9" s="90" t="s">
        <v>39</v>
      </c>
      <c r="P9" s="90" t="s">
        <v>39</v>
      </c>
      <c r="Q9" s="90">
        <v>5.0</v>
      </c>
      <c r="R9" s="90" t="s">
        <v>39</v>
      </c>
      <c r="S9" s="90" t="s">
        <v>39</v>
      </c>
      <c r="T9" s="90">
        <v>4.0</v>
      </c>
      <c r="U9" s="90" t="s">
        <v>39</v>
      </c>
      <c r="V9" s="90">
        <v>5.0</v>
      </c>
      <c r="W9" s="90">
        <v>5.0</v>
      </c>
      <c r="X9" s="90">
        <v>4.0</v>
      </c>
      <c r="Y9" s="90">
        <v>5.0</v>
      </c>
      <c r="Z9" s="90">
        <v>5.0</v>
      </c>
      <c r="AA9" s="90" t="s">
        <v>39</v>
      </c>
      <c r="AB9" s="90">
        <v>4.0</v>
      </c>
      <c r="AC9" s="90">
        <v>4.0</v>
      </c>
      <c r="AD9" s="90">
        <v>5.0</v>
      </c>
      <c r="AE9" s="94">
        <f t="shared" si="7"/>
        <v>71</v>
      </c>
      <c r="AF9" s="94">
        <f t="shared" si="8"/>
        <v>5</v>
      </c>
      <c r="AG9" s="94">
        <f t="shared" si="9"/>
        <v>15</v>
      </c>
      <c r="AH9" s="94">
        <f t="shared" si="10"/>
        <v>4</v>
      </c>
      <c r="AI9" s="95">
        <f t="shared" si="11"/>
        <v>71.05</v>
      </c>
      <c r="AJ9" s="96"/>
      <c r="AK9" s="96">
        <f t="shared" si="12"/>
        <v>5</v>
      </c>
      <c r="AL9" s="96">
        <f t="shared" si="13"/>
        <v>6</v>
      </c>
      <c r="AM9" s="96">
        <f t="shared" si="14"/>
        <v>4</v>
      </c>
      <c r="AN9" s="96">
        <f t="shared" si="15"/>
        <v>0</v>
      </c>
      <c r="AO9" s="96">
        <f t="shared" si="16"/>
        <v>0</v>
      </c>
      <c r="AP9" s="96">
        <f t="shared" si="17"/>
        <v>0</v>
      </c>
      <c r="AQ9" s="96">
        <f t="shared" si="18"/>
        <v>0</v>
      </c>
      <c r="AR9" s="96">
        <f t="shared" si="19"/>
        <v>0</v>
      </c>
    </row>
    <row r="10">
      <c r="A10" s="90">
        <v>8.0</v>
      </c>
      <c r="B10" s="90">
        <f t="shared" si="2"/>
        <v>13</v>
      </c>
      <c r="C10" s="90" t="str">
        <f t="shared" si="3"/>
        <v>▼</v>
      </c>
      <c r="D10" s="90">
        <f t="shared" si="4"/>
        <v>-5</v>
      </c>
      <c r="E10" s="91" t="s">
        <v>47</v>
      </c>
      <c r="F10" s="90" t="s">
        <v>38</v>
      </c>
      <c r="G10" s="92">
        <v>0.0</v>
      </c>
      <c r="H10" s="92">
        <v>0.0</v>
      </c>
      <c r="I10" s="93">
        <f t="shared" ref="I10:J10" si="25">G10+AE10</f>
        <v>68</v>
      </c>
      <c r="J10" s="93">
        <f t="shared" si="25"/>
        <v>1</v>
      </c>
      <c r="K10" s="93">
        <f t="shared" si="6"/>
        <v>7.000000001</v>
      </c>
      <c r="L10" s="90">
        <v>8.0E-10</v>
      </c>
      <c r="M10" s="90">
        <v>2.0</v>
      </c>
      <c r="N10" s="90">
        <v>4.0</v>
      </c>
      <c r="O10" s="90">
        <v>5.0</v>
      </c>
      <c r="P10" s="90">
        <v>5.0</v>
      </c>
      <c r="Q10" s="90">
        <v>4.0</v>
      </c>
      <c r="R10" s="90">
        <v>4.0</v>
      </c>
      <c r="S10" s="90">
        <v>5.0</v>
      </c>
      <c r="T10" s="90" t="s">
        <v>39</v>
      </c>
      <c r="U10" s="90">
        <v>5.0</v>
      </c>
      <c r="V10" s="90">
        <v>4.0</v>
      </c>
      <c r="W10" s="90">
        <v>5.0</v>
      </c>
      <c r="X10" s="90">
        <v>5.0</v>
      </c>
      <c r="Y10" s="90">
        <v>4.0</v>
      </c>
      <c r="Z10" s="90">
        <v>4.0</v>
      </c>
      <c r="AA10" s="90">
        <v>5.0</v>
      </c>
      <c r="AB10" s="90">
        <v>4.0</v>
      </c>
      <c r="AC10" s="90">
        <v>4.0</v>
      </c>
      <c r="AD10" s="90">
        <v>5.0</v>
      </c>
      <c r="AE10" s="94">
        <f t="shared" si="7"/>
        <v>68</v>
      </c>
      <c r="AF10" s="94">
        <f t="shared" si="8"/>
        <v>1</v>
      </c>
      <c r="AG10" s="94">
        <f t="shared" si="9"/>
        <v>15</v>
      </c>
      <c r="AH10" s="94">
        <f t="shared" si="10"/>
        <v>7</v>
      </c>
      <c r="AI10" s="95">
        <f t="shared" si="11"/>
        <v>68.01</v>
      </c>
      <c r="AJ10" s="96"/>
      <c r="AK10" s="96">
        <f t="shared" si="12"/>
        <v>1</v>
      </c>
      <c r="AL10" s="96">
        <f t="shared" si="13"/>
        <v>7</v>
      </c>
      <c r="AM10" s="96">
        <f t="shared" si="14"/>
        <v>7</v>
      </c>
      <c r="AN10" s="96">
        <f t="shared" si="15"/>
        <v>0</v>
      </c>
      <c r="AO10" s="96">
        <f t="shared" si="16"/>
        <v>0</v>
      </c>
      <c r="AP10" s="96">
        <f t="shared" si="17"/>
        <v>0</v>
      </c>
      <c r="AQ10" s="96">
        <f t="shared" si="18"/>
        <v>0</v>
      </c>
      <c r="AR10" s="96">
        <f t="shared" si="19"/>
        <v>0</v>
      </c>
    </row>
    <row r="11">
      <c r="A11" s="90">
        <v>9.0</v>
      </c>
      <c r="B11" s="90">
        <f t="shared" si="2"/>
        <v>12</v>
      </c>
      <c r="C11" s="90" t="str">
        <f t="shared" si="3"/>
        <v>▼</v>
      </c>
      <c r="D11" s="90">
        <f t="shared" si="4"/>
        <v>-3</v>
      </c>
      <c r="E11" s="91" t="s">
        <v>48</v>
      </c>
      <c r="F11" s="90" t="s">
        <v>38</v>
      </c>
      <c r="G11" s="92">
        <v>0.0</v>
      </c>
      <c r="H11" s="92">
        <v>0.0</v>
      </c>
      <c r="I11" s="93">
        <f t="shared" ref="I11:J11" si="26">G11+AE11</f>
        <v>68</v>
      </c>
      <c r="J11" s="93">
        <f t="shared" si="26"/>
        <v>5</v>
      </c>
      <c r="K11" s="93">
        <f t="shared" si="6"/>
        <v>7.000000001</v>
      </c>
      <c r="L11" s="90">
        <v>9.0E-10</v>
      </c>
      <c r="M11" s="90">
        <v>1.0</v>
      </c>
      <c r="N11" s="90">
        <v>2.0</v>
      </c>
      <c r="O11" s="90">
        <v>4.0</v>
      </c>
      <c r="P11" s="90">
        <v>4.0</v>
      </c>
      <c r="Q11" s="90">
        <v>5.0</v>
      </c>
      <c r="R11" s="90">
        <v>4.0</v>
      </c>
      <c r="S11" s="90">
        <v>4.0</v>
      </c>
      <c r="T11" s="90" t="s">
        <v>39</v>
      </c>
      <c r="U11" s="90">
        <v>4.0</v>
      </c>
      <c r="V11" s="90">
        <v>5.0</v>
      </c>
      <c r="W11" s="90" t="s">
        <v>39</v>
      </c>
      <c r="X11" s="90" t="s">
        <v>39</v>
      </c>
      <c r="Y11" s="90">
        <v>4.0</v>
      </c>
      <c r="Z11" s="90">
        <v>4.0</v>
      </c>
      <c r="AA11" s="90">
        <v>5.0</v>
      </c>
      <c r="AB11" s="90">
        <v>4.0</v>
      </c>
      <c r="AC11" s="90" t="s">
        <v>39</v>
      </c>
      <c r="AD11" s="90" t="s">
        <v>39</v>
      </c>
      <c r="AE11" s="94">
        <f t="shared" si="7"/>
        <v>68</v>
      </c>
      <c r="AF11" s="94">
        <f t="shared" si="8"/>
        <v>5</v>
      </c>
      <c r="AG11" s="94">
        <f t="shared" si="9"/>
        <v>15</v>
      </c>
      <c r="AH11" s="94">
        <f t="shared" si="10"/>
        <v>7</v>
      </c>
      <c r="AI11" s="95">
        <f t="shared" si="11"/>
        <v>68.05</v>
      </c>
      <c r="AJ11" s="96"/>
      <c r="AK11" s="96">
        <f t="shared" si="12"/>
        <v>5</v>
      </c>
      <c r="AL11" s="96">
        <f t="shared" si="13"/>
        <v>3</v>
      </c>
      <c r="AM11" s="96">
        <f t="shared" si="14"/>
        <v>7</v>
      </c>
      <c r="AN11" s="96">
        <f t="shared" si="15"/>
        <v>0</v>
      </c>
      <c r="AO11" s="96">
        <f t="shared" si="16"/>
        <v>0</v>
      </c>
      <c r="AP11" s="96">
        <f t="shared" si="17"/>
        <v>0</v>
      </c>
      <c r="AQ11" s="96">
        <f t="shared" si="18"/>
        <v>0</v>
      </c>
      <c r="AR11" s="96">
        <f t="shared" si="19"/>
        <v>0</v>
      </c>
    </row>
    <row r="12">
      <c r="A12" s="90">
        <v>10.0</v>
      </c>
      <c r="B12" s="90">
        <f t="shared" si="2"/>
        <v>17</v>
      </c>
      <c r="C12" s="90" t="str">
        <f t="shared" si="3"/>
        <v>▼</v>
      </c>
      <c r="D12" s="90">
        <f t="shared" si="4"/>
        <v>-7</v>
      </c>
      <c r="E12" s="91" t="s">
        <v>49</v>
      </c>
      <c r="F12" s="90" t="s">
        <v>38</v>
      </c>
      <c r="G12" s="92">
        <v>0.0</v>
      </c>
      <c r="H12" s="92">
        <v>0.0</v>
      </c>
      <c r="I12" s="93">
        <f t="shared" ref="I12:J12" si="27">G12+AE12</f>
        <v>63</v>
      </c>
      <c r="J12" s="93">
        <f t="shared" si="27"/>
        <v>1</v>
      </c>
      <c r="K12" s="93">
        <f t="shared" si="6"/>
        <v>12</v>
      </c>
      <c r="L12" s="90">
        <v>1.0E-9</v>
      </c>
      <c r="M12" s="90">
        <v>2.0</v>
      </c>
      <c r="N12" s="90">
        <v>0.0</v>
      </c>
      <c r="O12" s="90">
        <v>4.0</v>
      </c>
      <c r="P12" s="90">
        <v>3.0</v>
      </c>
      <c r="Q12" s="90">
        <v>4.0</v>
      </c>
      <c r="R12" s="90">
        <v>2.0</v>
      </c>
      <c r="S12" s="90">
        <v>4.0</v>
      </c>
      <c r="T12" s="90">
        <v>4.0</v>
      </c>
      <c r="U12" s="90" t="s">
        <v>39</v>
      </c>
      <c r="V12" s="90">
        <v>5.0</v>
      </c>
      <c r="W12" s="90">
        <v>5.0</v>
      </c>
      <c r="X12" s="90">
        <v>5.0</v>
      </c>
      <c r="Y12" s="90">
        <v>4.0</v>
      </c>
      <c r="Z12" s="90">
        <v>4.0</v>
      </c>
      <c r="AA12" s="90">
        <v>5.0</v>
      </c>
      <c r="AB12" s="90">
        <v>5.0</v>
      </c>
      <c r="AC12" s="90">
        <v>4.0</v>
      </c>
      <c r="AD12" s="90">
        <v>4.0</v>
      </c>
      <c r="AE12" s="94">
        <f t="shared" si="7"/>
        <v>63</v>
      </c>
      <c r="AF12" s="94">
        <f t="shared" si="8"/>
        <v>1</v>
      </c>
      <c r="AG12" s="94">
        <f t="shared" si="9"/>
        <v>15</v>
      </c>
      <c r="AH12" s="94">
        <f t="shared" si="10"/>
        <v>12</v>
      </c>
      <c r="AI12" s="95">
        <f t="shared" si="11"/>
        <v>63.01</v>
      </c>
      <c r="AJ12" s="96"/>
      <c r="AK12" s="96">
        <f t="shared" si="12"/>
        <v>1</v>
      </c>
      <c r="AL12" s="96">
        <f t="shared" si="13"/>
        <v>5</v>
      </c>
      <c r="AM12" s="96">
        <f t="shared" si="14"/>
        <v>7</v>
      </c>
      <c r="AN12" s="96">
        <f t="shared" si="15"/>
        <v>1</v>
      </c>
      <c r="AO12" s="96">
        <f t="shared" si="16"/>
        <v>1</v>
      </c>
      <c r="AP12" s="96">
        <f t="shared" si="17"/>
        <v>0</v>
      </c>
      <c r="AQ12" s="96">
        <f t="shared" si="18"/>
        <v>0</v>
      </c>
      <c r="AR12" s="96">
        <f t="shared" si="19"/>
        <v>0</v>
      </c>
    </row>
    <row r="13">
      <c r="A13" s="90">
        <v>11.0</v>
      </c>
      <c r="B13" s="90">
        <f t="shared" si="2"/>
        <v>14</v>
      </c>
      <c r="C13" s="90" t="str">
        <f t="shared" si="3"/>
        <v>▼</v>
      </c>
      <c r="D13" s="90">
        <f t="shared" si="4"/>
        <v>-3</v>
      </c>
      <c r="E13" s="91" t="s">
        <v>50</v>
      </c>
      <c r="F13" s="90" t="s">
        <v>38</v>
      </c>
      <c r="G13" s="92">
        <v>0.0</v>
      </c>
      <c r="H13" s="92">
        <v>0.0</v>
      </c>
      <c r="I13" s="93">
        <f t="shared" ref="I13:J13" si="28">G13+AE13</f>
        <v>66</v>
      </c>
      <c r="J13" s="93">
        <f t="shared" si="28"/>
        <v>2</v>
      </c>
      <c r="K13" s="93">
        <f t="shared" si="6"/>
        <v>9.000000001</v>
      </c>
      <c r="L13" s="90">
        <v>1.1000000000000001E-9</v>
      </c>
      <c r="M13" s="90">
        <v>3.0</v>
      </c>
      <c r="N13" s="90">
        <v>4.0</v>
      </c>
      <c r="O13" s="90">
        <v>4.0</v>
      </c>
      <c r="P13" s="90">
        <v>5.0</v>
      </c>
      <c r="Q13" s="90">
        <v>3.0</v>
      </c>
      <c r="R13" s="90">
        <v>5.0</v>
      </c>
      <c r="S13" s="90">
        <v>4.0</v>
      </c>
      <c r="T13" s="90">
        <v>4.0</v>
      </c>
      <c r="U13" s="90" t="s">
        <v>39</v>
      </c>
      <c r="V13" s="90">
        <v>4.0</v>
      </c>
      <c r="W13" s="90">
        <v>5.0</v>
      </c>
      <c r="X13" s="90">
        <v>4.0</v>
      </c>
      <c r="Y13" s="90">
        <v>5.0</v>
      </c>
      <c r="Z13" s="90">
        <v>4.0</v>
      </c>
      <c r="AA13" s="90">
        <v>5.0</v>
      </c>
      <c r="AB13" s="90">
        <v>4.0</v>
      </c>
      <c r="AC13" s="90">
        <v>4.0</v>
      </c>
      <c r="AD13" s="90" t="s">
        <v>39</v>
      </c>
      <c r="AE13" s="94">
        <f t="shared" si="7"/>
        <v>66</v>
      </c>
      <c r="AF13" s="94">
        <f t="shared" si="8"/>
        <v>2</v>
      </c>
      <c r="AG13" s="94">
        <f t="shared" si="9"/>
        <v>15</v>
      </c>
      <c r="AH13" s="94">
        <f t="shared" si="10"/>
        <v>9</v>
      </c>
      <c r="AI13" s="95">
        <f t="shared" si="11"/>
        <v>66.02</v>
      </c>
      <c r="AJ13" s="96"/>
      <c r="AK13" s="96">
        <f t="shared" si="12"/>
        <v>2</v>
      </c>
      <c r="AL13" s="96">
        <f t="shared" si="13"/>
        <v>5</v>
      </c>
      <c r="AM13" s="96">
        <f t="shared" si="14"/>
        <v>7</v>
      </c>
      <c r="AN13" s="96">
        <f t="shared" si="15"/>
        <v>1</v>
      </c>
      <c r="AO13" s="96">
        <f t="shared" si="16"/>
        <v>0</v>
      </c>
      <c r="AP13" s="96">
        <f t="shared" si="17"/>
        <v>0</v>
      </c>
      <c r="AQ13" s="96">
        <f t="shared" si="18"/>
        <v>0</v>
      </c>
      <c r="AR13" s="96">
        <f t="shared" si="19"/>
        <v>0</v>
      </c>
    </row>
    <row r="14">
      <c r="A14" s="90">
        <v>12.0</v>
      </c>
      <c r="B14" s="90">
        <f t="shared" si="2"/>
        <v>1</v>
      </c>
      <c r="C14" s="90" t="str">
        <f t="shared" si="3"/>
        <v>▲</v>
      </c>
      <c r="D14" s="90">
        <f t="shared" si="4"/>
        <v>11</v>
      </c>
      <c r="E14" s="91" t="s">
        <v>51</v>
      </c>
      <c r="F14" s="90" t="s">
        <v>43</v>
      </c>
      <c r="G14" s="92">
        <v>0.0</v>
      </c>
      <c r="H14" s="92">
        <v>0.0</v>
      </c>
      <c r="I14" s="93">
        <f t="shared" ref="I14:J14" si="29">G14+AE14</f>
        <v>75</v>
      </c>
      <c r="J14" s="93">
        <f t="shared" si="29"/>
        <v>9</v>
      </c>
      <c r="K14" s="93">
        <f t="shared" si="6"/>
        <v>0.0000000012</v>
      </c>
      <c r="L14" s="90">
        <v>1.2000000000000002E-9</v>
      </c>
      <c r="M14" s="90">
        <v>3.0</v>
      </c>
      <c r="N14" s="90">
        <v>4.0</v>
      </c>
      <c r="O14" s="90" t="s">
        <v>39</v>
      </c>
      <c r="P14" s="90" t="s">
        <v>39</v>
      </c>
      <c r="Q14" s="90">
        <v>5.0</v>
      </c>
      <c r="R14" s="90" t="s">
        <v>39</v>
      </c>
      <c r="S14" s="90">
        <v>5.0</v>
      </c>
      <c r="T14" s="90" t="s">
        <v>39</v>
      </c>
      <c r="U14" s="90" t="s">
        <v>39</v>
      </c>
      <c r="V14" s="90" t="s">
        <v>39</v>
      </c>
      <c r="W14" s="90">
        <v>5.0</v>
      </c>
      <c r="X14" s="90" t="s">
        <v>39</v>
      </c>
      <c r="Y14" s="90">
        <v>5.0</v>
      </c>
      <c r="Z14" s="90" t="s">
        <v>39</v>
      </c>
      <c r="AA14" s="90">
        <v>5.0</v>
      </c>
      <c r="AB14" s="90" t="s">
        <v>39</v>
      </c>
      <c r="AC14" s="90">
        <v>5.0</v>
      </c>
      <c r="AD14" s="90" t="s">
        <v>39</v>
      </c>
      <c r="AE14" s="94">
        <f t="shared" si="7"/>
        <v>75</v>
      </c>
      <c r="AF14" s="94">
        <f t="shared" si="8"/>
        <v>9</v>
      </c>
      <c r="AG14" s="94">
        <f t="shared" si="9"/>
        <v>15</v>
      </c>
      <c r="AH14" s="94">
        <f t="shared" si="10"/>
        <v>0</v>
      </c>
      <c r="AI14" s="95">
        <f t="shared" si="11"/>
        <v>75.09</v>
      </c>
      <c r="AJ14" s="96"/>
      <c r="AK14" s="96">
        <f t="shared" si="12"/>
        <v>9</v>
      </c>
      <c r="AL14" s="96">
        <f t="shared" si="13"/>
        <v>6</v>
      </c>
      <c r="AM14" s="96">
        <f t="shared" si="14"/>
        <v>0</v>
      </c>
      <c r="AN14" s="96">
        <f t="shared" si="15"/>
        <v>0</v>
      </c>
      <c r="AO14" s="96">
        <f t="shared" si="16"/>
        <v>0</v>
      </c>
      <c r="AP14" s="96">
        <f t="shared" si="17"/>
        <v>0</v>
      </c>
      <c r="AQ14" s="96">
        <f t="shared" si="18"/>
        <v>0</v>
      </c>
      <c r="AR14" s="96">
        <f t="shared" si="19"/>
        <v>0</v>
      </c>
    </row>
    <row r="15">
      <c r="A15" s="90">
        <v>13.0</v>
      </c>
      <c r="B15" s="90">
        <f t="shared" si="2"/>
        <v>2</v>
      </c>
      <c r="C15" s="90" t="str">
        <f t="shared" si="3"/>
        <v>▲</v>
      </c>
      <c r="D15" s="90">
        <f t="shared" si="4"/>
        <v>11</v>
      </c>
      <c r="E15" s="91" t="s">
        <v>52</v>
      </c>
      <c r="F15" s="90" t="s">
        <v>38</v>
      </c>
      <c r="G15" s="92">
        <v>0.0</v>
      </c>
      <c r="H15" s="92">
        <v>0.0</v>
      </c>
      <c r="I15" s="93">
        <f t="shared" ref="I15:J15" si="30">G15+AE15</f>
        <v>73</v>
      </c>
      <c r="J15" s="93">
        <f t="shared" si="30"/>
        <v>7</v>
      </c>
      <c r="K15" s="93">
        <f t="shared" si="6"/>
        <v>2.000000001</v>
      </c>
      <c r="L15" s="90">
        <v>1.3E-9</v>
      </c>
      <c r="M15" s="90">
        <v>3.0</v>
      </c>
      <c r="N15" s="90">
        <v>4.0</v>
      </c>
      <c r="O15" s="90" t="s">
        <v>39</v>
      </c>
      <c r="P15" s="90" t="s">
        <v>39</v>
      </c>
      <c r="Q15" s="90">
        <v>5.0</v>
      </c>
      <c r="R15" s="90" t="s">
        <v>39</v>
      </c>
      <c r="S15" s="90">
        <v>5.0</v>
      </c>
      <c r="T15" s="90" t="s">
        <v>39</v>
      </c>
      <c r="U15" s="90">
        <v>4.0</v>
      </c>
      <c r="V15" s="90">
        <v>5.0</v>
      </c>
      <c r="W15" s="90" t="s">
        <v>39</v>
      </c>
      <c r="X15" s="90">
        <v>5.0</v>
      </c>
      <c r="Y15" s="90" t="s">
        <v>39</v>
      </c>
      <c r="Z15" s="90" t="s">
        <v>39</v>
      </c>
      <c r="AA15" s="90">
        <v>5.0</v>
      </c>
      <c r="AB15" s="90">
        <v>4.0</v>
      </c>
      <c r="AC15" s="90" t="s">
        <v>39</v>
      </c>
      <c r="AD15" s="90">
        <v>5.0</v>
      </c>
      <c r="AE15" s="94">
        <f t="shared" si="7"/>
        <v>73</v>
      </c>
      <c r="AF15" s="94">
        <f t="shared" si="8"/>
        <v>7</v>
      </c>
      <c r="AG15" s="94">
        <f t="shared" si="9"/>
        <v>15</v>
      </c>
      <c r="AH15" s="94">
        <f t="shared" si="10"/>
        <v>2</v>
      </c>
      <c r="AI15" s="95">
        <f t="shared" si="11"/>
        <v>73.07</v>
      </c>
      <c r="AJ15" s="96"/>
      <c r="AK15" s="96">
        <f t="shared" si="12"/>
        <v>7</v>
      </c>
      <c r="AL15" s="96">
        <f t="shared" si="13"/>
        <v>6</v>
      </c>
      <c r="AM15" s="96">
        <f t="shared" si="14"/>
        <v>2</v>
      </c>
      <c r="AN15" s="96">
        <f t="shared" si="15"/>
        <v>0</v>
      </c>
      <c r="AO15" s="96">
        <f t="shared" si="16"/>
        <v>0</v>
      </c>
      <c r="AP15" s="96">
        <f t="shared" si="17"/>
        <v>0</v>
      </c>
      <c r="AQ15" s="96">
        <f t="shared" si="18"/>
        <v>0</v>
      </c>
      <c r="AR15" s="96">
        <f t="shared" si="19"/>
        <v>0</v>
      </c>
    </row>
    <row r="16">
      <c r="A16" s="90">
        <v>14.0</v>
      </c>
      <c r="B16" s="90">
        <f t="shared" si="2"/>
        <v>15</v>
      </c>
      <c r="C16" s="90" t="str">
        <f t="shared" si="3"/>
        <v>▼</v>
      </c>
      <c r="D16" s="90">
        <f t="shared" si="4"/>
        <v>-1</v>
      </c>
      <c r="E16" s="91" t="s">
        <v>53</v>
      </c>
      <c r="F16" s="90" t="s">
        <v>38</v>
      </c>
      <c r="G16" s="92">
        <v>0.0</v>
      </c>
      <c r="H16" s="92">
        <v>0.0</v>
      </c>
      <c r="I16" s="93">
        <f t="shared" ref="I16:J16" si="31">G16+AE16</f>
        <v>66</v>
      </c>
      <c r="J16" s="93">
        <f t="shared" si="31"/>
        <v>2</v>
      </c>
      <c r="K16" s="93">
        <f t="shared" si="6"/>
        <v>9.000000001</v>
      </c>
      <c r="L16" s="90">
        <v>1.4000000000000001E-9</v>
      </c>
      <c r="M16" s="90">
        <v>3.0</v>
      </c>
      <c r="N16" s="90">
        <v>4.0</v>
      </c>
      <c r="O16" s="90">
        <v>4.0</v>
      </c>
      <c r="P16" s="90">
        <v>4.0</v>
      </c>
      <c r="Q16" s="90">
        <v>4.0</v>
      </c>
      <c r="R16" s="90">
        <v>5.0</v>
      </c>
      <c r="S16" s="90">
        <v>5.0</v>
      </c>
      <c r="T16" s="90">
        <v>4.0</v>
      </c>
      <c r="U16" s="90">
        <v>5.0</v>
      </c>
      <c r="V16" s="90">
        <v>4.0</v>
      </c>
      <c r="W16" s="90">
        <v>4.0</v>
      </c>
      <c r="X16" s="90">
        <v>4.0</v>
      </c>
      <c r="Y16" s="90">
        <v>5.0</v>
      </c>
      <c r="Z16" s="90" t="s">
        <v>39</v>
      </c>
      <c r="AA16" s="90">
        <v>4.0</v>
      </c>
      <c r="AB16" s="90">
        <v>4.0</v>
      </c>
      <c r="AC16" s="90">
        <v>4.0</v>
      </c>
      <c r="AD16" s="90" t="s">
        <v>39</v>
      </c>
      <c r="AE16" s="94">
        <f t="shared" si="7"/>
        <v>66</v>
      </c>
      <c r="AF16" s="94">
        <f t="shared" si="8"/>
        <v>2</v>
      </c>
      <c r="AG16" s="94">
        <f t="shared" si="9"/>
        <v>15</v>
      </c>
      <c r="AH16" s="94">
        <f t="shared" si="10"/>
        <v>9</v>
      </c>
      <c r="AI16" s="95">
        <f t="shared" si="11"/>
        <v>66.02</v>
      </c>
      <c r="AJ16" s="96"/>
      <c r="AK16" s="96">
        <f t="shared" si="12"/>
        <v>2</v>
      </c>
      <c r="AL16" s="96">
        <f t="shared" si="13"/>
        <v>4</v>
      </c>
      <c r="AM16" s="96">
        <f t="shared" si="14"/>
        <v>9</v>
      </c>
      <c r="AN16" s="96">
        <f t="shared" si="15"/>
        <v>0</v>
      </c>
      <c r="AO16" s="96">
        <f t="shared" si="16"/>
        <v>0</v>
      </c>
      <c r="AP16" s="96">
        <f t="shared" si="17"/>
        <v>0</v>
      </c>
      <c r="AQ16" s="96">
        <f t="shared" si="18"/>
        <v>0</v>
      </c>
      <c r="AR16" s="96">
        <f t="shared" si="19"/>
        <v>0</v>
      </c>
    </row>
    <row r="17">
      <c r="A17" s="90">
        <v>15.0</v>
      </c>
      <c r="B17" s="90">
        <f t="shared" si="2"/>
        <v>8</v>
      </c>
      <c r="C17" s="90" t="str">
        <f t="shared" si="3"/>
        <v>▲</v>
      </c>
      <c r="D17" s="90">
        <f t="shared" si="4"/>
        <v>7</v>
      </c>
      <c r="E17" s="91" t="s">
        <v>54</v>
      </c>
      <c r="F17" s="90" t="s">
        <v>43</v>
      </c>
      <c r="G17" s="92">
        <v>0.0</v>
      </c>
      <c r="H17" s="92">
        <v>0.0</v>
      </c>
      <c r="I17" s="93">
        <f t="shared" ref="I17:J17" si="32">G17+AE17</f>
        <v>70</v>
      </c>
      <c r="J17" s="93">
        <f t="shared" si="32"/>
        <v>5</v>
      </c>
      <c r="K17" s="93">
        <f t="shared" si="6"/>
        <v>5.000000002</v>
      </c>
      <c r="L17" s="90">
        <v>1.5000000000000002E-9</v>
      </c>
      <c r="M17" s="90">
        <v>1.0</v>
      </c>
      <c r="N17" s="90">
        <v>4.0</v>
      </c>
      <c r="O17" s="90">
        <v>4.0</v>
      </c>
      <c r="P17" s="90">
        <v>4.0</v>
      </c>
      <c r="Q17" s="90">
        <v>4.0</v>
      </c>
      <c r="R17" s="90">
        <v>4.0</v>
      </c>
      <c r="S17" s="90">
        <v>5.0</v>
      </c>
      <c r="T17" s="90">
        <v>5.0</v>
      </c>
      <c r="U17" s="90">
        <v>5.0</v>
      </c>
      <c r="V17" s="90" t="s">
        <v>39</v>
      </c>
      <c r="W17" s="90" t="s">
        <v>39</v>
      </c>
      <c r="X17" s="90">
        <v>5.0</v>
      </c>
      <c r="Y17" s="90" t="s">
        <v>39</v>
      </c>
      <c r="Z17" s="90">
        <v>5.0</v>
      </c>
      <c r="AA17" s="90">
        <v>4.0</v>
      </c>
      <c r="AB17" s="90" t="s">
        <v>39</v>
      </c>
      <c r="AC17" s="90" t="s">
        <v>39</v>
      </c>
      <c r="AD17" s="90">
        <v>4.0</v>
      </c>
      <c r="AE17" s="94">
        <f t="shared" si="7"/>
        <v>70</v>
      </c>
      <c r="AF17" s="94">
        <f t="shared" si="8"/>
        <v>5</v>
      </c>
      <c r="AG17" s="94">
        <f t="shared" si="9"/>
        <v>15</v>
      </c>
      <c r="AH17" s="94">
        <f t="shared" si="10"/>
        <v>5</v>
      </c>
      <c r="AI17" s="95">
        <f t="shared" si="11"/>
        <v>70.05</v>
      </c>
      <c r="AJ17" s="96"/>
      <c r="AK17" s="96">
        <f t="shared" si="12"/>
        <v>5</v>
      </c>
      <c r="AL17" s="96">
        <f t="shared" si="13"/>
        <v>5</v>
      </c>
      <c r="AM17" s="96">
        <f t="shared" si="14"/>
        <v>5</v>
      </c>
      <c r="AN17" s="96">
        <f t="shared" si="15"/>
        <v>0</v>
      </c>
      <c r="AO17" s="96">
        <f t="shared" si="16"/>
        <v>0</v>
      </c>
      <c r="AP17" s="96">
        <f t="shared" si="17"/>
        <v>0</v>
      </c>
      <c r="AQ17" s="96">
        <f t="shared" si="18"/>
        <v>0</v>
      </c>
      <c r="AR17" s="96">
        <f t="shared" si="19"/>
        <v>0</v>
      </c>
    </row>
    <row r="18">
      <c r="A18" s="90">
        <v>16.0</v>
      </c>
      <c r="B18" s="90">
        <f t="shared" si="2"/>
        <v>11</v>
      </c>
      <c r="C18" s="90" t="str">
        <f t="shared" si="3"/>
        <v>▲</v>
      </c>
      <c r="D18" s="90">
        <f t="shared" si="4"/>
        <v>5</v>
      </c>
      <c r="E18" s="91" t="s">
        <v>55</v>
      </c>
      <c r="F18" s="90" t="s">
        <v>38</v>
      </c>
      <c r="G18" s="92">
        <v>0.0</v>
      </c>
      <c r="H18" s="92">
        <v>0.0</v>
      </c>
      <c r="I18" s="93">
        <f t="shared" ref="I18:J18" si="33">G18+AE18</f>
        <v>68</v>
      </c>
      <c r="J18" s="93">
        <f t="shared" si="33"/>
        <v>6</v>
      </c>
      <c r="K18" s="93">
        <f t="shared" si="6"/>
        <v>7.000000002</v>
      </c>
      <c r="L18" s="90">
        <v>1.6E-9</v>
      </c>
      <c r="M18" s="90">
        <v>2.0</v>
      </c>
      <c r="N18" s="90">
        <v>4.0</v>
      </c>
      <c r="O18" s="90">
        <v>4.0</v>
      </c>
      <c r="P18" s="90" t="s">
        <v>39</v>
      </c>
      <c r="Q18" s="90">
        <v>4.0</v>
      </c>
      <c r="R18" s="90" t="s">
        <v>39</v>
      </c>
      <c r="S18" s="90" t="s">
        <v>39</v>
      </c>
      <c r="T18" s="90" t="s">
        <v>39</v>
      </c>
      <c r="U18" s="90" t="s">
        <v>39</v>
      </c>
      <c r="V18" s="90">
        <v>5.0</v>
      </c>
      <c r="W18" s="90">
        <v>3.0</v>
      </c>
      <c r="X18" s="90" t="s">
        <v>39</v>
      </c>
      <c r="Y18" s="90">
        <v>4.0</v>
      </c>
      <c r="Z18" s="90">
        <v>5.0</v>
      </c>
      <c r="AA18" s="90">
        <v>5.0</v>
      </c>
      <c r="AB18" s="90">
        <v>4.0</v>
      </c>
      <c r="AC18" s="90">
        <v>4.0</v>
      </c>
      <c r="AD18" s="90">
        <v>4.0</v>
      </c>
      <c r="AE18" s="94">
        <f t="shared" si="7"/>
        <v>68</v>
      </c>
      <c r="AF18" s="94">
        <f t="shared" si="8"/>
        <v>6</v>
      </c>
      <c r="AG18" s="94">
        <f t="shared" si="9"/>
        <v>15</v>
      </c>
      <c r="AH18" s="94">
        <f t="shared" si="10"/>
        <v>7</v>
      </c>
      <c r="AI18" s="95">
        <f t="shared" si="11"/>
        <v>68.06</v>
      </c>
      <c r="AJ18" s="96"/>
      <c r="AK18" s="96">
        <f t="shared" si="12"/>
        <v>6</v>
      </c>
      <c r="AL18" s="96">
        <f t="shared" si="13"/>
        <v>3</v>
      </c>
      <c r="AM18" s="96">
        <f t="shared" si="14"/>
        <v>5</v>
      </c>
      <c r="AN18" s="96">
        <f t="shared" si="15"/>
        <v>1</v>
      </c>
      <c r="AO18" s="96">
        <f t="shared" si="16"/>
        <v>0</v>
      </c>
      <c r="AP18" s="96">
        <f t="shared" si="17"/>
        <v>0</v>
      </c>
      <c r="AQ18" s="96">
        <f t="shared" si="18"/>
        <v>0</v>
      </c>
      <c r="AR18" s="96">
        <f t="shared" si="19"/>
        <v>0</v>
      </c>
    </row>
    <row r="19">
      <c r="A19" s="90">
        <v>17.0</v>
      </c>
      <c r="B19" s="90">
        <f t="shared" si="2"/>
        <v>10</v>
      </c>
      <c r="C19" s="90" t="str">
        <f t="shared" si="3"/>
        <v>▲</v>
      </c>
      <c r="D19" s="90">
        <f t="shared" si="4"/>
        <v>7</v>
      </c>
      <c r="E19" s="91" t="s">
        <v>56</v>
      </c>
      <c r="F19" s="90" t="s">
        <v>38</v>
      </c>
      <c r="G19" s="92">
        <v>0.0</v>
      </c>
      <c r="H19" s="92">
        <v>0.0</v>
      </c>
      <c r="I19" s="93">
        <f t="shared" ref="I19:J19" si="34">G19+AE19</f>
        <v>69</v>
      </c>
      <c r="J19" s="93">
        <f t="shared" si="34"/>
        <v>3</v>
      </c>
      <c r="K19" s="93">
        <f t="shared" si="6"/>
        <v>6.000000002</v>
      </c>
      <c r="L19" s="90">
        <v>1.7000000000000001E-9</v>
      </c>
      <c r="M19" s="90">
        <v>3.0</v>
      </c>
      <c r="N19" s="97">
        <v>4.0</v>
      </c>
      <c r="O19" s="97">
        <v>5.0</v>
      </c>
      <c r="P19" s="97">
        <v>5.0</v>
      </c>
      <c r="Q19" s="97">
        <v>4.0</v>
      </c>
      <c r="R19" s="97">
        <v>4.0</v>
      </c>
      <c r="S19" s="97">
        <v>4.0</v>
      </c>
      <c r="T19" s="97">
        <v>4.0</v>
      </c>
      <c r="U19" s="97">
        <v>5.0</v>
      </c>
      <c r="V19" s="97" t="s">
        <v>39</v>
      </c>
      <c r="W19" s="97">
        <v>4.0</v>
      </c>
      <c r="X19" s="97">
        <v>5.0</v>
      </c>
      <c r="Y19" s="97">
        <v>5.0</v>
      </c>
      <c r="Z19" s="97">
        <v>4.0</v>
      </c>
      <c r="AA19" s="97">
        <v>5.0</v>
      </c>
      <c r="AB19" s="97">
        <v>5.0</v>
      </c>
      <c r="AC19" s="97" t="s">
        <v>39</v>
      </c>
      <c r="AD19" s="97" t="s">
        <v>39</v>
      </c>
      <c r="AE19" s="94">
        <f t="shared" si="7"/>
        <v>69</v>
      </c>
      <c r="AF19" s="94">
        <f t="shared" si="8"/>
        <v>3</v>
      </c>
      <c r="AG19" s="94">
        <f t="shared" si="9"/>
        <v>15</v>
      </c>
      <c r="AH19" s="94">
        <f t="shared" si="10"/>
        <v>6</v>
      </c>
      <c r="AI19" s="95">
        <f t="shared" si="11"/>
        <v>69.03</v>
      </c>
      <c r="AJ19" s="96"/>
      <c r="AK19" s="96">
        <f t="shared" si="12"/>
        <v>3</v>
      </c>
      <c r="AL19" s="96">
        <f t="shared" si="13"/>
        <v>6</v>
      </c>
      <c r="AM19" s="96">
        <f t="shared" si="14"/>
        <v>6</v>
      </c>
      <c r="AN19" s="96">
        <f t="shared" si="15"/>
        <v>0</v>
      </c>
      <c r="AO19" s="96">
        <f t="shared" si="16"/>
        <v>0</v>
      </c>
      <c r="AP19" s="96">
        <f t="shared" si="17"/>
        <v>0</v>
      </c>
      <c r="AQ19" s="96">
        <f t="shared" si="18"/>
        <v>0</v>
      </c>
      <c r="AR19" s="96">
        <f t="shared" si="19"/>
        <v>0</v>
      </c>
    </row>
    <row r="20">
      <c r="A20" s="90">
        <v>18.0</v>
      </c>
      <c r="B20" s="90">
        <f t="shared" si="2"/>
        <v>18</v>
      </c>
      <c r="C20" s="90" t="str">
        <f t="shared" si="3"/>
        <v/>
      </c>
      <c r="D20" s="90">
        <f t="shared" si="4"/>
        <v>0</v>
      </c>
      <c r="E20" s="98" t="s">
        <v>57</v>
      </c>
      <c r="F20" s="97" t="s">
        <v>38</v>
      </c>
      <c r="G20" s="92">
        <v>0.0</v>
      </c>
      <c r="H20" s="92">
        <v>0.0</v>
      </c>
      <c r="I20" s="93">
        <f t="shared" ref="I20:J20" si="35">G20+AE20</f>
        <v>54</v>
      </c>
      <c r="J20" s="93">
        <f t="shared" si="35"/>
        <v>0</v>
      </c>
      <c r="K20" s="93">
        <f t="shared" si="6"/>
        <v>21</v>
      </c>
      <c r="L20" s="90">
        <v>1.8000000000000002E-9</v>
      </c>
      <c r="M20" s="97">
        <v>3.0</v>
      </c>
      <c r="N20" s="97">
        <v>4.0</v>
      </c>
      <c r="O20" s="97">
        <v>4.0</v>
      </c>
      <c r="P20" s="97">
        <v>4.0</v>
      </c>
      <c r="Q20" s="97">
        <v>3.0</v>
      </c>
      <c r="R20" s="97">
        <v>1.0</v>
      </c>
      <c r="S20" s="97">
        <v>2.0</v>
      </c>
      <c r="T20" s="97">
        <v>4.0</v>
      </c>
      <c r="U20" s="97">
        <v>4.0</v>
      </c>
      <c r="V20" s="97">
        <v>2.0</v>
      </c>
      <c r="W20" s="97">
        <v>5.0</v>
      </c>
      <c r="X20" s="97">
        <v>4.0</v>
      </c>
      <c r="Y20" s="97">
        <v>4.0</v>
      </c>
      <c r="Z20" s="97">
        <v>3.0</v>
      </c>
      <c r="AA20" s="97">
        <v>5.0</v>
      </c>
      <c r="AB20" s="97">
        <v>5.0</v>
      </c>
      <c r="AC20" s="97">
        <v>4.0</v>
      </c>
      <c r="AD20" s="97">
        <v>4.0</v>
      </c>
      <c r="AE20" s="94">
        <f t="shared" si="7"/>
        <v>54</v>
      </c>
      <c r="AF20" s="94">
        <f t="shared" si="8"/>
        <v>0</v>
      </c>
      <c r="AG20" s="94">
        <f t="shared" si="9"/>
        <v>15</v>
      </c>
      <c r="AH20" s="94">
        <f t="shared" si="10"/>
        <v>21</v>
      </c>
      <c r="AI20" s="95">
        <f t="shared" si="11"/>
        <v>54</v>
      </c>
      <c r="AJ20" s="96"/>
      <c r="AK20" s="96">
        <f t="shared" si="12"/>
        <v>0</v>
      </c>
      <c r="AL20" s="96">
        <f t="shared" si="13"/>
        <v>3</v>
      </c>
      <c r="AM20" s="96">
        <f t="shared" si="14"/>
        <v>7</v>
      </c>
      <c r="AN20" s="96">
        <f t="shared" si="15"/>
        <v>2</v>
      </c>
      <c r="AO20" s="96">
        <f t="shared" si="16"/>
        <v>2</v>
      </c>
      <c r="AP20" s="96">
        <f t="shared" si="17"/>
        <v>1</v>
      </c>
      <c r="AQ20" s="96">
        <f t="shared" si="18"/>
        <v>0</v>
      </c>
      <c r="AR20" s="96">
        <f t="shared" si="19"/>
        <v>0</v>
      </c>
    </row>
    <row r="21">
      <c r="A21" s="96"/>
      <c r="B21" s="2">
        <v>1.0</v>
      </c>
      <c r="C21" s="2">
        <v>2.0</v>
      </c>
      <c r="D21" s="2">
        <v>3.0</v>
      </c>
      <c r="E21" s="99">
        <v>4.0</v>
      </c>
      <c r="F21" s="2">
        <v>5.0</v>
      </c>
      <c r="G21" s="100">
        <v>6.0</v>
      </c>
      <c r="H21" s="100">
        <v>7.0</v>
      </c>
      <c r="I21" s="100">
        <v>8.0</v>
      </c>
      <c r="J21" s="100">
        <v>9.0</v>
      </c>
      <c r="K21" s="100">
        <v>10.0</v>
      </c>
      <c r="L21" s="2">
        <v>11.0</v>
      </c>
      <c r="M21" s="2">
        <v>12.0</v>
      </c>
      <c r="N21" s="2">
        <v>13.0</v>
      </c>
      <c r="O21" s="2">
        <v>14.0</v>
      </c>
      <c r="P21" s="2">
        <v>15.0</v>
      </c>
      <c r="Q21" s="2">
        <v>16.0</v>
      </c>
      <c r="R21" s="2">
        <v>17.0</v>
      </c>
      <c r="S21" s="2">
        <v>18.0</v>
      </c>
      <c r="T21" s="2">
        <v>19.0</v>
      </c>
      <c r="U21" s="2">
        <v>20.0</v>
      </c>
      <c r="V21" s="2">
        <v>21.0</v>
      </c>
      <c r="W21" s="2">
        <v>22.0</v>
      </c>
      <c r="X21" s="2">
        <v>23.0</v>
      </c>
      <c r="Y21" s="2">
        <v>24.0</v>
      </c>
      <c r="Z21" s="2">
        <v>25.0</v>
      </c>
      <c r="AA21" s="2">
        <v>26.0</v>
      </c>
      <c r="AB21" s="2">
        <v>27.0</v>
      </c>
      <c r="AC21" s="2">
        <v>28.0</v>
      </c>
      <c r="AD21" s="2">
        <v>29.0</v>
      </c>
      <c r="AE21" s="2">
        <v>30.0</v>
      </c>
      <c r="AF21" s="2">
        <v>31.0</v>
      </c>
      <c r="AG21" s="2">
        <v>32.0</v>
      </c>
      <c r="AH21" s="2">
        <v>33.0</v>
      </c>
      <c r="AI21" s="96"/>
      <c r="AJ21" s="96"/>
      <c r="AK21" s="96"/>
      <c r="AL21" s="96"/>
      <c r="AM21" s="96"/>
      <c r="AN21" s="96"/>
      <c r="AO21" s="96"/>
      <c r="AP21" s="96"/>
      <c r="AQ21" s="96"/>
      <c r="AR21" s="96"/>
    </row>
  </sheetData>
  <mergeCells count="22">
    <mergeCell ref="A1:A2"/>
    <mergeCell ref="B1:B2"/>
    <mergeCell ref="C1:D2"/>
    <mergeCell ref="E1:E2"/>
    <mergeCell ref="F1:F2"/>
    <mergeCell ref="K1:K2"/>
    <mergeCell ref="L1:L2"/>
    <mergeCell ref="AK1:AK2"/>
    <mergeCell ref="AL1:AL2"/>
    <mergeCell ref="AM1:AM2"/>
    <mergeCell ref="AN1:AN2"/>
    <mergeCell ref="AO1:AO2"/>
    <mergeCell ref="AP1:AP2"/>
    <mergeCell ref="AQ1:AQ2"/>
    <mergeCell ref="AR1:AR2"/>
    <mergeCell ref="M1:M2"/>
    <mergeCell ref="N1:AD1"/>
    <mergeCell ref="AE1:AF1"/>
    <mergeCell ref="AG1:AG2"/>
    <mergeCell ref="AH1:AH2"/>
    <mergeCell ref="AI1:AI2"/>
    <mergeCell ref="AJ1:AJ2"/>
  </mergeCells>
  <drawing r:id="rId1"/>
</worksheet>
</file>